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o\Desktop\Arenegukava\Tapa 2022\2022 uus\2022 06.09.2021\"/>
    </mc:Choice>
  </mc:AlternateContent>
  <xr:revisionPtr revIDLastSave="0" documentId="13_ncr:1_{839B6D3E-95A9-4344-AE93-3943CC748DEA}" xr6:coauthVersionLast="47" xr6:coauthVersionMax="47" xr10:uidLastSave="{00000000-0000-0000-0000-000000000000}"/>
  <bookViews>
    <workbookView xWindow="-108" yWindow="-108" windowWidth="23256" windowHeight="12576" xr2:uid="{F8C3EEF8-337A-414C-A152-B81A0D8D35EB}"/>
  </bookViews>
  <sheets>
    <sheet name="Stateegia" sheetId="1" r:id="rId1"/>
    <sheet name="arvestusüksus" sheetId="2" r:id="rId2"/>
    <sheet name="inv" sheetId="3" r:id="rId3"/>
    <sheet name="objektid" sheetId="4" r:id="rId4"/>
    <sheet name="fin tegevus" sheetId="5" r:id="rId5"/>
    <sheet name="netonõlakoormus" sheetId="6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1" i="4" l="1"/>
  <c r="F141" i="4"/>
  <c r="E141" i="4"/>
  <c r="G140" i="4"/>
  <c r="F140" i="4"/>
  <c r="F139" i="4" s="1"/>
  <c r="E140" i="4"/>
  <c r="E139" i="4" s="1"/>
  <c r="D140" i="4"/>
  <c r="C140" i="4"/>
  <c r="G139" i="4"/>
  <c r="G136" i="4"/>
  <c r="F136" i="4"/>
  <c r="E136" i="4"/>
  <c r="D136" i="4"/>
  <c r="C136" i="4"/>
  <c r="G133" i="4"/>
  <c r="F133" i="4"/>
  <c r="E133" i="4"/>
  <c r="D133" i="4"/>
  <c r="C133" i="4"/>
  <c r="G130" i="4"/>
  <c r="F130" i="4"/>
  <c r="E130" i="4"/>
  <c r="D130" i="4"/>
  <c r="C130" i="4"/>
  <c r="G127" i="4"/>
  <c r="F127" i="4"/>
  <c r="E127" i="4"/>
  <c r="D127" i="4"/>
  <c r="C127" i="4"/>
  <c r="G124" i="4"/>
  <c r="F124" i="4"/>
  <c r="E124" i="4"/>
  <c r="D124" i="4"/>
  <c r="C124" i="4"/>
  <c r="G121" i="4"/>
  <c r="F121" i="4"/>
  <c r="E121" i="4"/>
  <c r="D121" i="4"/>
  <c r="C121" i="4"/>
  <c r="G118" i="4"/>
  <c r="F118" i="4"/>
  <c r="E118" i="4"/>
  <c r="D118" i="4"/>
  <c r="C118" i="4"/>
  <c r="G115" i="4"/>
  <c r="F115" i="4"/>
  <c r="E115" i="4"/>
  <c r="D115" i="4"/>
  <c r="C115" i="4"/>
  <c r="G112" i="4"/>
  <c r="F112" i="4"/>
  <c r="E112" i="4"/>
  <c r="D112" i="4"/>
  <c r="C112" i="4"/>
  <c r="G109" i="4"/>
  <c r="F109" i="4"/>
  <c r="E109" i="4"/>
  <c r="D109" i="4"/>
  <c r="C109" i="4"/>
  <c r="G106" i="4"/>
  <c r="F106" i="4"/>
  <c r="E106" i="4"/>
  <c r="D106" i="4"/>
  <c r="C106" i="4"/>
  <c r="G103" i="4"/>
  <c r="F103" i="4"/>
  <c r="E103" i="4"/>
  <c r="D103" i="4"/>
  <c r="C103" i="4"/>
  <c r="G100" i="4"/>
  <c r="F100" i="4"/>
  <c r="E100" i="4"/>
  <c r="D100" i="4"/>
  <c r="C100" i="4"/>
  <c r="C99" i="4"/>
  <c r="C97" i="4" s="1"/>
  <c r="G97" i="4"/>
  <c r="F97" i="4"/>
  <c r="E97" i="4"/>
  <c r="D97" i="4"/>
  <c r="G94" i="4"/>
  <c r="F94" i="4"/>
  <c r="E94" i="4"/>
  <c r="D94" i="4"/>
  <c r="C94" i="4"/>
  <c r="G91" i="4"/>
  <c r="F91" i="4"/>
  <c r="E91" i="4"/>
  <c r="D91" i="4"/>
  <c r="C91" i="4"/>
  <c r="G88" i="4"/>
  <c r="F88" i="4"/>
  <c r="E88" i="4"/>
  <c r="D88" i="4"/>
  <c r="C88" i="4"/>
  <c r="G85" i="4"/>
  <c r="F85" i="4"/>
  <c r="E85" i="4"/>
  <c r="D85" i="4"/>
  <c r="C85" i="4"/>
  <c r="G82" i="4"/>
  <c r="F82" i="4"/>
  <c r="E82" i="4"/>
  <c r="D82" i="4"/>
  <c r="C82" i="4"/>
  <c r="G79" i="4"/>
  <c r="F79" i="4"/>
  <c r="E79" i="4"/>
  <c r="D79" i="4"/>
  <c r="C79" i="4"/>
  <c r="G76" i="4"/>
  <c r="F76" i="4"/>
  <c r="E76" i="4"/>
  <c r="D76" i="4"/>
  <c r="C76" i="4"/>
  <c r="G73" i="4"/>
  <c r="F73" i="4"/>
  <c r="E73" i="4"/>
  <c r="D73" i="4"/>
  <c r="C73" i="4"/>
  <c r="G70" i="4"/>
  <c r="F70" i="4"/>
  <c r="E70" i="4"/>
  <c r="D70" i="4"/>
  <c r="C70" i="4"/>
  <c r="G67" i="4"/>
  <c r="F67" i="4"/>
  <c r="E67" i="4"/>
  <c r="D67" i="4"/>
  <c r="C67" i="4"/>
  <c r="D66" i="4"/>
  <c r="D141" i="4" s="1"/>
  <c r="G64" i="4"/>
  <c r="F64" i="4"/>
  <c r="E64" i="4"/>
  <c r="C64" i="4"/>
  <c r="G61" i="4"/>
  <c r="F61" i="4"/>
  <c r="E61" i="4"/>
  <c r="D61" i="4"/>
  <c r="C61" i="4"/>
  <c r="G58" i="4"/>
  <c r="F58" i="4"/>
  <c r="E58" i="4"/>
  <c r="D58" i="4"/>
  <c r="C58" i="4"/>
  <c r="G55" i="4"/>
  <c r="F55" i="4"/>
  <c r="E55" i="4"/>
  <c r="D55" i="4"/>
  <c r="C55" i="4"/>
  <c r="G52" i="4"/>
  <c r="F52" i="4"/>
  <c r="E52" i="4"/>
  <c r="D52" i="4"/>
  <c r="C52" i="4"/>
  <c r="G49" i="4"/>
  <c r="F49" i="4"/>
  <c r="E49" i="4"/>
  <c r="D49" i="4"/>
  <c r="C49" i="4"/>
  <c r="G46" i="4"/>
  <c r="F46" i="4"/>
  <c r="E46" i="4"/>
  <c r="D46" i="4"/>
  <c r="C46" i="4"/>
  <c r="G43" i="4"/>
  <c r="F43" i="4"/>
  <c r="E43" i="4"/>
  <c r="D43" i="4"/>
  <c r="C43" i="4"/>
  <c r="G40" i="4"/>
  <c r="F40" i="4"/>
  <c r="E40" i="4"/>
  <c r="D40" i="4"/>
  <c r="C40" i="4"/>
  <c r="C39" i="4"/>
  <c r="C37" i="4" s="1"/>
  <c r="G37" i="4"/>
  <c r="F37" i="4"/>
  <c r="E37" i="4"/>
  <c r="D37" i="4"/>
  <c r="G34" i="4"/>
  <c r="G33" i="4"/>
  <c r="G32" i="4" s="1"/>
  <c r="F33" i="4"/>
  <c r="E33" i="4"/>
  <c r="D33" i="4"/>
  <c r="G29" i="4"/>
  <c r="F29" i="4"/>
  <c r="E29" i="4"/>
  <c r="D29" i="4"/>
  <c r="C29" i="4"/>
  <c r="C28" i="4"/>
  <c r="C26" i="4" s="1"/>
  <c r="G26" i="4"/>
  <c r="F26" i="4"/>
  <c r="E26" i="4"/>
  <c r="D26" i="4"/>
  <c r="C25" i="4"/>
  <c r="G23" i="4"/>
  <c r="F23" i="4"/>
  <c r="E23" i="4"/>
  <c r="D23" i="4"/>
  <c r="C23" i="4"/>
  <c r="G20" i="4"/>
  <c r="F20" i="4"/>
  <c r="E20" i="4"/>
  <c r="D20" i="4"/>
  <c r="C20" i="4"/>
  <c r="D19" i="4"/>
  <c r="D17" i="4" s="1"/>
  <c r="C19" i="4"/>
  <c r="C17" i="4" s="1"/>
  <c r="G17" i="4"/>
  <c r="F17" i="4"/>
  <c r="E17" i="4"/>
  <c r="G14" i="4"/>
  <c r="F14" i="4"/>
  <c r="E14" i="4"/>
  <c r="D14" i="4"/>
  <c r="C14" i="4"/>
  <c r="F13" i="4"/>
  <c r="F34" i="4" s="1"/>
  <c r="E13" i="4"/>
  <c r="E34" i="4" s="1"/>
  <c r="D13" i="4"/>
  <c r="D11" i="4" s="1"/>
  <c r="C12" i="4"/>
  <c r="C33" i="4" s="1"/>
  <c r="G11" i="4"/>
  <c r="F11" i="4"/>
  <c r="E11" i="4"/>
  <c r="G8" i="4"/>
  <c r="F8" i="4"/>
  <c r="E8" i="4"/>
  <c r="D8" i="4"/>
  <c r="C8" i="4"/>
  <c r="G5" i="4"/>
  <c r="F5" i="4"/>
  <c r="E5" i="4"/>
  <c r="D5" i="4"/>
  <c r="C5" i="4"/>
  <c r="G2" i="4"/>
  <c r="F2" i="4"/>
  <c r="E2" i="4"/>
  <c r="D2" i="4"/>
  <c r="C2" i="4"/>
  <c r="I4" i="3"/>
  <c r="G14" i="2"/>
  <c r="F14" i="2"/>
  <c r="E14" i="2"/>
  <c r="D14" i="2"/>
  <c r="C14" i="2"/>
  <c r="B14" i="2"/>
  <c r="G13" i="2"/>
  <c r="G15" i="2" s="1"/>
  <c r="G16" i="2" s="1"/>
  <c r="F13" i="2"/>
  <c r="E13" i="2"/>
  <c r="E15" i="2" s="1"/>
  <c r="E16" i="2" s="1"/>
  <c r="D13" i="2"/>
  <c r="D15" i="2" s="1"/>
  <c r="D16" i="2" s="1"/>
  <c r="C13" i="2"/>
  <c r="C15" i="2" s="1"/>
  <c r="C16" i="2" s="1"/>
  <c r="B13" i="2"/>
  <c r="B15" i="2" s="1"/>
  <c r="B16" i="2" s="1"/>
  <c r="B12" i="2"/>
  <c r="C12" i="2" s="1"/>
  <c r="D12" i="2" s="1"/>
  <c r="E12" i="2" s="1"/>
  <c r="F12" i="2" s="1"/>
  <c r="G12" i="2" s="1"/>
  <c r="G9" i="2"/>
  <c r="F9" i="2"/>
  <c r="F10" i="2" s="1"/>
  <c r="E9" i="2"/>
  <c r="D9" i="2"/>
  <c r="C9" i="2"/>
  <c r="B9" i="2"/>
  <c r="G8" i="2"/>
  <c r="F8" i="2"/>
  <c r="E8" i="2"/>
  <c r="D8" i="2"/>
  <c r="C8" i="2"/>
  <c r="B8" i="2"/>
  <c r="G6" i="2"/>
  <c r="F6" i="2"/>
  <c r="E6" i="2"/>
  <c r="D6" i="2"/>
  <c r="C6" i="2"/>
  <c r="B6" i="2"/>
  <c r="F5" i="2"/>
  <c r="F7" i="2" s="1"/>
  <c r="G4" i="2"/>
  <c r="F4" i="2"/>
  <c r="E4" i="2"/>
  <c r="D4" i="2"/>
  <c r="C4" i="2"/>
  <c r="B4" i="2"/>
  <c r="G3" i="2"/>
  <c r="F3" i="2"/>
  <c r="E3" i="2"/>
  <c r="D3" i="2"/>
  <c r="D5" i="2" s="1"/>
  <c r="C3" i="2"/>
  <c r="B3" i="2"/>
  <c r="G2" i="2"/>
  <c r="G5" i="2" s="1"/>
  <c r="F2" i="2"/>
  <c r="E2" i="2"/>
  <c r="E5" i="2" s="1"/>
  <c r="D2" i="2"/>
  <c r="C2" i="2"/>
  <c r="C5" i="2" s="1"/>
  <c r="B2" i="2"/>
  <c r="B5" i="2" s="1"/>
  <c r="D4" i="1"/>
  <c r="E4" i="1"/>
  <c r="F4" i="1"/>
  <c r="G4" i="1"/>
  <c r="B5" i="1"/>
  <c r="C5" i="1"/>
  <c r="B6" i="1"/>
  <c r="C6" i="1"/>
  <c r="B7" i="1"/>
  <c r="C7" i="1"/>
  <c r="B8" i="1"/>
  <c r="C8" i="1"/>
  <c r="D8" i="1"/>
  <c r="E8" i="1" s="1"/>
  <c r="F8" i="1" s="1"/>
  <c r="G8" i="1" s="1"/>
  <c r="B10" i="1"/>
  <c r="C10" i="1"/>
  <c r="B11" i="1"/>
  <c r="C11" i="1"/>
  <c r="D11" i="1" s="1"/>
  <c r="B12" i="1"/>
  <c r="C12" i="1"/>
  <c r="B13" i="1"/>
  <c r="C13" i="1"/>
  <c r="B15" i="1"/>
  <c r="C15" i="1"/>
  <c r="D16" i="1"/>
  <c r="D14" i="1" s="1"/>
  <c r="E16" i="1"/>
  <c r="E14" i="1" s="1"/>
  <c r="F16" i="1"/>
  <c r="F14" i="1" s="1"/>
  <c r="G16" i="1"/>
  <c r="G14" i="1" s="1"/>
  <c r="B17" i="1"/>
  <c r="C17" i="1"/>
  <c r="B18" i="1"/>
  <c r="C18" i="1"/>
  <c r="B20" i="1"/>
  <c r="C20" i="1"/>
  <c r="B23" i="1"/>
  <c r="C23" i="1"/>
  <c r="B24" i="1"/>
  <c r="C24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D33" i="1"/>
  <c r="E33" i="1"/>
  <c r="F33" i="1"/>
  <c r="G33" i="1"/>
  <c r="B36" i="1"/>
  <c r="C36" i="1"/>
  <c r="D36" i="1"/>
  <c r="E36" i="1"/>
  <c r="B37" i="1"/>
  <c r="C37" i="1"/>
  <c r="D37" i="1"/>
  <c r="E37" i="1"/>
  <c r="F37" i="1"/>
  <c r="F35" i="1" s="1"/>
  <c r="G37" i="1"/>
  <c r="G35" i="1" s="1"/>
  <c r="B38" i="1"/>
  <c r="C38" i="1"/>
  <c r="B39" i="1"/>
  <c r="C39" i="1"/>
  <c r="D39" i="1"/>
  <c r="E39" i="1"/>
  <c r="F39" i="1"/>
  <c r="G39" i="1"/>
  <c r="B42" i="1"/>
  <c r="C42" i="1"/>
  <c r="B43" i="1"/>
  <c r="B45" i="1"/>
  <c r="C45" i="1"/>
  <c r="C57" i="1"/>
  <c r="D57" i="1"/>
  <c r="E57" i="1"/>
  <c r="F57" i="1"/>
  <c r="G57" i="1"/>
  <c r="C60" i="1"/>
  <c r="D60" i="1"/>
  <c r="E60" i="1"/>
  <c r="F60" i="1"/>
  <c r="G60" i="1"/>
  <c r="C63" i="1"/>
  <c r="D63" i="1"/>
  <c r="E63" i="1"/>
  <c r="F63" i="1"/>
  <c r="G63" i="1"/>
  <c r="D66" i="1"/>
  <c r="G66" i="1"/>
  <c r="C67" i="1"/>
  <c r="C68" i="1" s="1"/>
  <c r="D68" i="1"/>
  <c r="E68" i="1"/>
  <c r="E66" i="1" s="1"/>
  <c r="F68" i="1"/>
  <c r="F66" i="1" s="1"/>
  <c r="C69" i="1"/>
  <c r="D69" i="1"/>
  <c r="E69" i="1"/>
  <c r="F69" i="1"/>
  <c r="G69" i="1"/>
  <c r="E72" i="1"/>
  <c r="F72" i="1"/>
  <c r="G72" i="1"/>
  <c r="C74" i="1"/>
  <c r="C72" i="1" s="1"/>
  <c r="D74" i="1"/>
  <c r="D72" i="1" s="1"/>
  <c r="C75" i="1"/>
  <c r="D75" i="1"/>
  <c r="E75" i="1"/>
  <c r="F75" i="1"/>
  <c r="G75" i="1"/>
  <c r="D78" i="1"/>
  <c r="E78" i="1"/>
  <c r="F78" i="1"/>
  <c r="G78" i="1"/>
  <c r="C80" i="1"/>
  <c r="C78" i="1" s="1"/>
  <c r="D81" i="1"/>
  <c r="E81" i="1"/>
  <c r="F81" i="1"/>
  <c r="G81" i="1"/>
  <c r="C83" i="1"/>
  <c r="C81" i="1" s="1"/>
  <c r="C84" i="1"/>
  <c r="D84" i="1"/>
  <c r="E84" i="1"/>
  <c r="F84" i="1"/>
  <c r="G84" i="1"/>
  <c r="D88" i="1"/>
  <c r="E88" i="1"/>
  <c r="E26" i="1" s="1"/>
  <c r="F88" i="1"/>
  <c r="G88" i="1"/>
  <c r="G26" i="1" s="1"/>
  <c r="G89" i="1"/>
  <c r="G25" i="1" s="1"/>
  <c r="D92" i="1"/>
  <c r="E92" i="1"/>
  <c r="F92" i="1"/>
  <c r="G92" i="1"/>
  <c r="C94" i="1"/>
  <c r="C92" i="1" s="1"/>
  <c r="C95" i="1"/>
  <c r="D95" i="1"/>
  <c r="E95" i="1"/>
  <c r="F95" i="1"/>
  <c r="G95" i="1"/>
  <c r="C98" i="1"/>
  <c r="D98" i="1"/>
  <c r="E98" i="1"/>
  <c r="F98" i="1"/>
  <c r="G98" i="1"/>
  <c r="C101" i="1"/>
  <c r="D101" i="1"/>
  <c r="E101" i="1"/>
  <c r="F101" i="1"/>
  <c r="G101" i="1"/>
  <c r="C104" i="1"/>
  <c r="D104" i="1"/>
  <c r="E104" i="1"/>
  <c r="F104" i="1"/>
  <c r="G104" i="1"/>
  <c r="C107" i="1"/>
  <c r="D107" i="1"/>
  <c r="E107" i="1"/>
  <c r="F107" i="1"/>
  <c r="G107" i="1"/>
  <c r="C110" i="1"/>
  <c r="D110" i="1"/>
  <c r="E110" i="1"/>
  <c r="F110" i="1"/>
  <c r="G110" i="1"/>
  <c r="C113" i="1"/>
  <c r="D113" i="1"/>
  <c r="E113" i="1"/>
  <c r="F113" i="1"/>
  <c r="G113" i="1"/>
  <c r="C116" i="1"/>
  <c r="D116" i="1"/>
  <c r="E116" i="1"/>
  <c r="F116" i="1"/>
  <c r="G116" i="1"/>
  <c r="C119" i="1"/>
  <c r="E119" i="1"/>
  <c r="F119" i="1"/>
  <c r="G119" i="1"/>
  <c r="D121" i="1"/>
  <c r="D119" i="1" s="1"/>
  <c r="C122" i="1"/>
  <c r="D122" i="1"/>
  <c r="E122" i="1"/>
  <c r="F122" i="1"/>
  <c r="G122" i="1"/>
  <c r="C125" i="1"/>
  <c r="D125" i="1"/>
  <c r="E125" i="1"/>
  <c r="F125" i="1"/>
  <c r="G125" i="1"/>
  <c r="C128" i="1"/>
  <c r="D128" i="1"/>
  <c r="E128" i="1"/>
  <c r="F128" i="1"/>
  <c r="G128" i="1"/>
  <c r="C131" i="1"/>
  <c r="D131" i="1"/>
  <c r="E131" i="1"/>
  <c r="F131" i="1"/>
  <c r="G131" i="1"/>
  <c r="C134" i="1"/>
  <c r="D134" i="1"/>
  <c r="E134" i="1"/>
  <c r="F134" i="1"/>
  <c r="G134" i="1"/>
  <c r="C137" i="1"/>
  <c r="D137" i="1"/>
  <c r="E137" i="1"/>
  <c r="F137" i="1"/>
  <c r="G137" i="1"/>
  <c r="C140" i="1"/>
  <c r="D140" i="1"/>
  <c r="E140" i="1"/>
  <c r="F140" i="1"/>
  <c r="G140" i="1"/>
  <c r="C143" i="1"/>
  <c r="D143" i="1"/>
  <c r="E143" i="1"/>
  <c r="F143" i="1"/>
  <c r="G143" i="1"/>
  <c r="C146" i="1"/>
  <c r="D146" i="1"/>
  <c r="E146" i="1"/>
  <c r="F146" i="1"/>
  <c r="G146" i="1"/>
  <c r="C149" i="1"/>
  <c r="D149" i="1"/>
  <c r="E149" i="1"/>
  <c r="F149" i="1"/>
  <c r="G149" i="1"/>
  <c r="D152" i="1"/>
  <c r="E152" i="1"/>
  <c r="F152" i="1"/>
  <c r="G152" i="1"/>
  <c r="C154" i="1"/>
  <c r="C152" i="1" s="1"/>
  <c r="C155" i="1"/>
  <c r="D155" i="1"/>
  <c r="E155" i="1"/>
  <c r="F155" i="1"/>
  <c r="G155" i="1"/>
  <c r="C158" i="1"/>
  <c r="D158" i="1"/>
  <c r="E158" i="1"/>
  <c r="F158" i="1"/>
  <c r="G158" i="1"/>
  <c r="C161" i="1"/>
  <c r="D161" i="1"/>
  <c r="E161" i="1"/>
  <c r="F161" i="1"/>
  <c r="G161" i="1"/>
  <c r="C164" i="1"/>
  <c r="D164" i="1"/>
  <c r="E164" i="1"/>
  <c r="F164" i="1"/>
  <c r="G164" i="1"/>
  <c r="C167" i="1"/>
  <c r="D167" i="1"/>
  <c r="E167" i="1"/>
  <c r="F167" i="1"/>
  <c r="G167" i="1"/>
  <c r="C170" i="1"/>
  <c r="D170" i="1"/>
  <c r="E170" i="1"/>
  <c r="F170" i="1"/>
  <c r="G170" i="1"/>
  <c r="C173" i="1"/>
  <c r="D173" i="1"/>
  <c r="E173" i="1"/>
  <c r="F173" i="1"/>
  <c r="G173" i="1"/>
  <c r="C176" i="1"/>
  <c r="D176" i="1"/>
  <c r="E176" i="1"/>
  <c r="F176" i="1"/>
  <c r="G176" i="1"/>
  <c r="C179" i="1"/>
  <c r="D179" i="1"/>
  <c r="E179" i="1"/>
  <c r="F179" i="1"/>
  <c r="G179" i="1"/>
  <c r="C182" i="1"/>
  <c r="D182" i="1"/>
  <c r="E182" i="1"/>
  <c r="F182" i="1"/>
  <c r="G182" i="1"/>
  <c r="C185" i="1"/>
  <c r="D185" i="1"/>
  <c r="E185" i="1"/>
  <c r="F185" i="1"/>
  <c r="G185" i="1"/>
  <c r="C188" i="1"/>
  <c r="D188" i="1"/>
  <c r="E188" i="1"/>
  <c r="F188" i="1"/>
  <c r="G188" i="1"/>
  <c r="C191" i="1"/>
  <c r="D191" i="1"/>
  <c r="E191" i="1"/>
  <c r="F191" i="1"/>
  <c r="G191" i="1"/>
  <c r="C195" i="1"/>
  <c r="D195" i="1"/>
  <c r="E195" i="1"/>
  <c r="F195" i="1"/>
  <c r="G195" i="1"/>
  <c r="E196" i="1"/>
  <c r="F196" i="1"/>
  <c r="G196" i="1"/>
  <c r="E35" i="1" l="1"/>
  <c r="C88" i="1"/>
  <c r="G53" i="1"/>
  <c r="B25" i="1"/>
  <c r="C89" i="1"/>
  <c r="C25" i="1" s="1"/>
  <c r="C196" i="1"/>
  <c r="C194" i="1" s="1"/>
  <c r="F194" i="1"/>
  <c r="E89" i="1"/>
  <c r="E25" i="1" s="1"/>
  <c r="D35" i="1"/>
  <c r="B35" i="1"/>
  <c r="D196" i="1"/>
  <c r="D194" i="1" s="1"/>
  <c r="G194" i="1"/>
  <c r="F89" i="1"/>
  <c r="F25" i="1" s="1"/>
  <c r="E53" i="1"/>
  <c r="E32" i="4"/>
  <c r="D139" i="4"/>
  <c r="F32" i="4"/>
  <c r="C13" i="4"/>
  <c r="C34" i="4" s="1"/>
  <c r="C32" i="4" s="1"/>
  <c r="D34" i="4"/>
  <c r="D32" i="4" s="1"/>
  <c r="D64" i="4"/>
  <c r="C141" i="4"/>
  <c r="C139" i="4" s="1"/>
  <c r="C11" i="4"/>
  <c r="B7" i="2"/>
  <c r="B10" i="2" s="1"/>
  <c r="B17" i="2"/>
  <c r="C17" i="2"/>
  <c r="C7" i="2"/>
  <c r="F15" i="2"/>
  <c r="F16" i="2" s="1"/>
  <c r="E7" i="2"/>
  <c r="E10" i="2" s="1"/>
  <c r="E17" i="2"/>
  <c r="G7" i="2"/>
  <c r="G10" i="2" s="1"/>
  <c r="G17" i="2"/>
  <c r="D7" i="2"/>
  <c r="D10" i="2" s="1"/>
  <c r="D17" i="2"/>
  <c r="C10" i="2"/>
  <c r="F17" i="2"/>
  <c r="C35" i="1"/>
  <c r="C9" i="1"/>
  <c r="C87" i="1"/>
  <c r="E194" i="1"/>
  <c r="B16" i="1"/>
  <c r="B14" i="1" s="1"/>
  <c r="B4" i="1"/>
  <c r="D89" i="1"/>
  <c r="D25" i="1" s="1"/>
  <c r="C22" i="1"/>
  <c r="C43" i="1"/>
  <c r="C46" i="1" s="1"/>
  <c r="B22" i="1"/>
  <c r="F53" i="1"/>
  <c r="C66" i="1"/>
  <c r="B46" i="1"/>
  <c r="B9" i="1"/>
  <c r="D9" i="1"/>
  <c r="D3" i="1" s="1"/>
  <c r="E11" i="1"/>
  <c r="F26" i="1"/>
  <c r="D26" i="1"/>
  <c r="G87" i="1"/>
  <c r="C16" i="1"/>
  <c r="C14" i="1" s="1"/>
  <c r="C4" i="1"/>
  <c r="E87" i="1" l="1"/>
  <c r="E24" i="1" s="1"/>
  <c r="E22" i="1" s="1"/>
  <c r="F87" i="1"/>
  <c r="F24" i="1" s="1"/>
  <c r="F22" i="1" s="1"/>
  <c r="D43" i="1"/>
  <c r="E43" i="1" s="1"/>
  <c r="B3" i="1"/>
  <c r="B21" i="1" s="1"/>
  <c r="C3" i="1"/>
  <c r="C21" i="1" s="1"/>
  <c r="F19" i="2"/>
  <c r="F18" i="2"/>
  <c r="E18" i="2"/>
  <c r="E19" i="2"/>
  <c r="D18" i="2"/>
  <c r="D19" i="2"/>
  <c r="B18" i="2"/>
  <c r="B19" i="2"/>
  <c r="G19" i="2"/>
  <c r="G18" i="2"/>
  <c r="C18" i="2"/>
  <c r="C19" i="2"/>
  <c r="C53" i="1"/>
  <c r="D87" i="1"/>
  <c r="G24" i="1"/>
  <c r="D54" i="1"/>
  <c r="D21" i="1"/>
  <c r="E9" i="1"/>
  <c r="E3" i="1" s="1"/>
  <c r="F11" i="1"/>
  <c r="D53" i="1"/>
  <c r="D52" i="1" l="1"/>
  <c r="C54" i="1"/>
  <c r="C52" i="1"/>
  <c r="B47" i="1"/>
  <c r="B54" i="1"/>
  <c r="C47" i="1"/>
  <c r="D24" i="1"/>
  <c r="B34" i="1"/>
  <c r="B48" i="1"/>
  <c r="D48" i="1"/>
  <c r="C48" i="1"/>
  <c r="C34" i="1"/>
  <c r="G11" i="1"/>
  <c r="G9" i="1" s="1"/>
  <c r="G3" i="1" s="1"/>
  <c r="F9" i="1"/>
  <c r="F3" i="1" s="1"/>
  <c r="E54" i="1"/>
  <c r="E21" i="1"/>
  <c r="E52" i="1"/>
  <c r="F43" i="1"/>
  <c r="G22" i="1"/>
  <c r="D22" i="1" l="1"/>
  <c r="D34" i="1" s="1"/>
  <c r="D38" i="1" s="1"/>
  <c r="D42" i="1" s="1"/>
  <c r="C49" i="1"/>
  <c r="C50" i="1"/>
  <c r="G43" i="1"/>
  <c r="F52" i="1"/>
  <c r="F54" i="1"/>
  <c r="F21" i="1"/>
  <c r="E48" i="1"/>
  <c r="E34" i="1"/>
  <c r="G52" i="1"/>
  <c r="G54" i="1"/>
  <c r="G21" i="1"/>
  <c r="B50" i="1"/>
  <c r="B49" i="1"/>
  <c r="D49" i="1"/>
  <c r="E38" i="1" l="1"/>
  <c r="G34" i="1"/>
  <c r="G48" i="1"/>
  <c r="E49" i="1"/>
  <c r="F48" i="1"/>
  <c r="F34" i="1"/>
  <c r="D46" i="1"/>
  <c r="E42" i="1" l="1"/>
  <c r="G49" i="1"/>
  <c r="G38" i="1"/>
  <c r="D47" i="1"/>
  <c r="D50" i="1"/>
  <c r="F38" i="1"/>
  <c r="F49" i="1"/>
  <c r="F42" i="1" l="1"/>
  <c r="G42" i="1" s="1"/>
  <c r="G46" i="1" s="1"/>
  <c r="E46" i="1"/>
  <c r="E47" i="1" s="1"/>
  <c r="F46" i="1" l="1"/>
  <c r="F50" i="1" s="1"/>
  <c r="E50" i="1"/>
  <c r="G47" i="1"/>
  <c r="G50" i="1"/>
  <c r="F47" i="1" l="1"/>
</calcChain>
</file>

<file path=xl/sharedStrings.xml><?xml version="1.0" encoding="utf-8"?>
<sst xmlns="http://schemas.openxmlformats.org/spreadsheetml/2006/main" count="427" uniqueCount="123">
  <si>
    <t>2020 täitmine</t>
  </si>
  <si>
    <t>2021 eeldatav täitmine</t>
  </si>
  <si>
    <t xml:space="preserve">2022 eelarve  </t>
  </si>
  <si>
    <t xml:space="preserve">2023 eelarve  </t>
  </si>
  <si>
    <t xml:space="preserve">2024 eelarve  </t>
  </si>
  <si>
    <t xml:space="preserve">2025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</si>
  <si>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</si>
  <si>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</si>
  <si>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</si>
  <si>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</si>
  <si>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</si>
  <si>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</si>
  <si>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</si>
  <si>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</si>
  <si>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</si>
  <si>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</si>
  <si>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</si>
  <si>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</si>
  <si>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</si>
  <si>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</si>
  <si>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</si>
  <si>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</si>
  <si>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</si>
  <si>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</si>
  <si>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</si>
  <si>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</si>
  <si>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</si>
  <si>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</si>
  <si>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</si>
  <si>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</si>
  <si>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</si>
  <si>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</si>
  <si>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</si>
  <si>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</si>
  <si>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</si>
  <si>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</si>
  <si>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</si>
  <si>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</si>
  <si>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</si>
  <si>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</si>
  <si>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</si>
  <si>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</si>
  <si>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</si>
  <si>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</si>
  <si>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</si>
  <si>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</si>
  <si>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</si>
  <si>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</si>
  <si>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</si>
  <si>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</si>
  <si>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</si>
  <si>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</si>
  <si>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Vaba netovõlakoormus (eurodes)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</si>
  <si>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</si>
  <si>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</si>
  <si>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</si>
  <si>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</si>
  <si>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</si>
  <si>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</si>
  <si>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</si>
  <si>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</si>
  <si>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02 Riigikaitse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</si>
  <si>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</si>
  <si>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</si>
  <si>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</si>
  <si>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</si>
  <si>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</si>
  <si>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</si>
  <si>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</si>
  <si>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</si>
  <si>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</si>
  <si>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Suuremad investeeringud nimeliselt</t>
  </si>
  <si>
    <t xml:space="preserve">04 Teehoiukava  elluviimine </t>
  </si>
  <si>
    <t>04 Tapa Valgejõe puiestee Õuna ristmik</t>
  </si>
  <si>
    <t>04 Tapa Valgejõe puiestee</t>
  </si>
  <si>
    <t xml:space="preserve">04 Tamsalu Paide mnt </t>
  </si>
  <si>
    <t>04 Läpi-Ojaküla tee</t>
  </si>
  <si>
    <t>04 Uudeküla-Porkuni kergliiklustee eelprojekt</t>
  </si>
  <si>
    <t>04 Jäneda kergtee eelprojekt</t>
  </si>
  <si>
    <t>04 Kaasav eelarve</t>
  </si>
  <si>
    <t>04 Tapa keskväljaku rekonstrueerimine</t>
  </si>
  <si>
    <t xml:space="preserve">04  Tapa linna algkoolihoone </t>
  </si>
  <si>
    <t xml:space="preserve">04  Tapa raudteejaam </t>
  </si>
  <si>
    <t>05 Tapa Jäätmejaam</t>
  </si>
  <si>
    <t>06  Korterelamu ehitamine Tapal</t>
  </si>
  <si>
    <t>06 Tänavavalgustuse rekonstrueerimine Tapa,Tamsalu</t>
  </si>
  <si>
    <t>06 Jäneda lossi ruumide rek</t>
  </si>
  <si>
    <t xml:space="preserve">06 Tapa Vallahooldus </t>
  </si>
  <si>
    <t>06 Hajaasustuse programm</t>
  </si>
  <si>
    <t>sh toetuse arvelt konto 3502</t>
  </si>
  <si>
    <t>sh muude vahendite arvelt (omaosalus) konto 4502</t>
  </si>
  <si>
    <t>08 Tamsalu Suusastaadion</t>
  </si>
  <si>
    <t>08 Tapa  linna spordiväljak</t>
  </si>
  <si>
    <t>08 Tapa linnastaadioni projekteerimine</t>
  </si>
  <si>
    <t>08 Mänguväljakud, puhkealad</t>
  </si>
  <si>
    <t>08 Avalikud pargid 100 tamme park</t>
  </si>
  <si>
    <t>08 Tamsalu kirik</t>
  </si>
  <si>
    <t>08 Tamsalu Spordikeskus</t>
  </si>
  <si>
    <t>09 Tapa Keelekõmbluskooli invatõstuk</t>
  </si>
  <si>
    <t>09 Jäneda kooli renoveerimine ja õueala</t>
  </si>
  <si>
    <t>09 Tamsalu gümnaasium</t>
  </si>
  <si>
    <t>09 Pisipõnn  lasteaed</t>
  </si>
  <si>
    <t>09 Vikerkaar  lasteaed</t>
  </si>
  <si>
    <t>09 8-kohaline väikebuss</t>
  </si>
  <si>
    <t>09 Tapa Keelekümbluskooli ja Tamsalu Gümnaasiumi köökide kapitaalremont ja seadmed ning transpordivahend</t>
  </si>
  <si>
    <t>09 Vajangu keskuse piirdeaed</t>
  </si>
  <si>
    <t xml:space="preserve">10 Tapa hooldekodu renoveerimine  </t>
  </si>
  <si>
    <t xml:space="preserve">10 VW Kombi 645BSG jääkmaksumusega ostmine  </t>
  </si>
  <si>
    <t>Tapa vald</t>
  </si>
  <si>
    <r>
      <t xml:space="preserve">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</si>
  <si>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</si>
  <si>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</si>
  <si>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</si>
  <si>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</si>
  <si>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</si>
  <si>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</si>
  <si>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</si>
  <si>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</si>
  <si>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Netovõlakoormuse individuaalne ülemmäär (%)</t>
  </si>
  <si>
    <r>
      <t xml:space="preserve">             sh alates </t>
    </r>
    <r>
      <rPr>
        <b/>
        <i/>
        <sz val="10"/>
        <rFont val="Arial"/>
        <family val="2"/>
        <charset val="186"/>
      </rPr>
      <t>2012</t>
    </r>
    <r>
      <rPr>
        <i/>
        <sz val="10"/>
        <rFont val="Arial"/>
        <family val="2"/>
        <charset val="186"/>
      </rPr>
      <t xml:space="preserve"> sõlmitud katkestamatud kasutusrendimaksed </t>
    </r>
  </si>
  <si>
    <t>Arvestusüksus Tapa vald</t>
  </si>
  <si>
    <t>09 Tapa Keelekümbluskooli invatõstuk</t>
  </si>
  <si>
    <t>04  Tapa avaliku ürituste paiga välja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</si>
</sst>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Arial"/>
      <family val="2"/>
    </font>
    <font>
      <sz val="10"/>
      <color rgb="FF000000"/>
      <name val="Arial1"/>
      <charset val="186"/>
    </font>
    <font>
      <b/>
      <i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8"/>
      <name val="Arial"/>
      <family val="2"/>
      <charset val="186"/>
    </font>
    <font>
      <sz val="11"/>
      <color theme="1"/>
      <name val="Times New Roman"/>
      <family val="1"/>
      <charset val="186"/>
    </font>
    <font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i/>
      <sz val="10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" fillId="0" borderId="0"/>
  </cellStyleXfs>
  <cellXfs count="184">
    <xf numFmtId="0" fontId="0" fillId="0" borderId="0" xfId="0"/>
    <xf numFmtId="0" fontId="1" fillId="0" borderId="0" xfId="0" applyFont="1"/>
    <xf numFmtId="3" fontId="2" fillId="0" borderId="0" xfId="0" applyNumberFormat="1" applyFont="1"/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left"/>
    </xf>
    <xf numFmtId="3" fontId="1" fillId="0" borderId="7" xfId="0" applyNumberFormat="1" applyFont="1" applyBorder="1"/>
    <xf numFmtId="3" fontId="1" fillId="0" borderId="8" xfId="0" applyNumberFormat="1" applyFont="1" applyBorder="1"/>
    <xf numFmtId="0" fontId="4" fillId="0" borderId="6" xfId="0" applyFont="1" applyBorder="1" applyAlignment="1">
      <alignment horizontal="left"/>
    </xf>
    <xf numFmtId="0" fontId="4" fillId="0" borderId="0" xfId="0" applyFont="1"/>
    <xf numFmtId="0" fontId="4" fillId="0" borderId="11" xfId="0" applyFont="1" applyBorder="1" applyAlignment="1">
      <alignment horizontal="left" wrapText="1"/>
    </xf>
    <xf numFmtId="3" fontId="1" fillId="4" borderId="7" xfId="0" applyNumberFormat="1" applyFont="1" applyFill="1" applyBorder="1"/>
    <xf numFmtId="0" fontId="3" fillId="0" borderId="11" xfId="0" applyFont="1" applyBorder="1" applyAlignment="1">
      <alignment horizontal="left" wrapText="1"/>
    </xf>
    <xf numFmtId="0" fontId="12" fillId="0" borderId="11" xfId="0" applyFont="1" applyBorder="1"/>
    <xf numFmtId="0" fontId="3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0" xfId="0" applyFont="1" applyBorder="1"/>
    <xf numFmtId="3" fontId="1" fillId="4" borderId="8" xfId="0" applyNumberFormat="1" applyFont="1" applyFill="1" applyBorder="1"/>
    <xf numFmtId="0" fontId="4" fillId="0" borderId="11" xfId="0" applyFont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0" borderId="11" xfId="2" applyFont="1" applyBorder="1"/>
    <xf numFmtId="3" fontId="4" fillId="3" borderId="7" xfId="0" applyNumberFormat="1" applyFont="1" applyFill="1" applyBorder="1"/>
    <xf numFmtId="3" fontId="4" fillId="3" borderId="8" xfId="0" applyNumberFormat="1" applyFont="1" applyFill="1" applyBorder="1"/>
    <xf numFmtId="0" fontId="8" fillId="0" borderId="11" xfId="0" applyFont="1" applyBorder="1" applyAlignment="1">
      <alignment wrapText="1"/>
    </xf>
    <xf numFmtId="0" fontId="8" fillId="0" borderId="21" xfId="0" applyFont="1" applyBorder="1" applyAlignment="1">
      <alignment wrapText="1"/>
    </xf>
    <xf numFmtId="3" fontId="1" fillId="3" borderId="22" xfId="0" applyNumberFormat="1" applyFont="1" applyFill="1" applyBorder="1"/>
    <xf numFmtId="3" fontId="1" fillId="4" borderId="22" xfId="0" applyNumberFormat="1" applyFont="1" applyFill="1" applyBorder="1"/>
    <xf numFmtId="3" fontId="1" fillId="4" borderId="23" xfId="0" applyNumberFormat="1" applyFont="1" applyFill="1" applyBorder="1"/>
    <xf numFmtId="0" fontId="16" fillId="0" borderId="24" xfId="3" applyFont="1" applyBorder="1" applyAlignment="1">
      <alignment wrapText="1"/>
    </xf>
    <xf numFmtId="0" fontId="2" fillId="4" borderId="4" xfId="0" applyFont="1" applyFill="1" applyBorder="1"/>
    <xf numFmtId="3" fontId="16" fillId="3" borderId="4" xfId="0" applyNumberFormat="1" applyFont="1" applyFill="1" applyBorder="1"/>
    <xf numFmtId="3" fontId="16" fillId="3" borderId="25" xfId="0" applyNumberFormat="1" applyFont="1" applyFill="1" applyBorder="1"/>
    <xf numFmtId="0" fontId="2" fillId="4" borderId="7" xfId="0" applyFont="1" applyFill="1" applyBorder="1"/>
    <xf numFmtId="3" fontId="6" fillId="0" borderId="7" xfId="0" applyNumberFormat="1" applyFont="1" applyBorder="1"/>
    <xf numFmtId="3" fontId="6" fillId="0" borderId="26" xfId="0" applyNumberFormat="1" applyFont="1" applyBorder="1"/>
    <xf numFmtId="0" fontId="16" fillId="0" borderId="11" xfId="3" applyFont="1" applyBorder="1" applyAlignment="1">
      <alignment wrapText="1"/>
    </xf>
    <xf numFmtId="3" fontId="16" fillId="3" borderId="7" xfId="0" applyNumberFormat="1" applyFont="1" applyFill="1" applyBorder="1"/>
    <xf numFmtId="3" fontId="16" fillId="3" borderId="26" xfId="0" applyNumberFormat="1" applyFont="1" applyFill="1" applyBorder="1"/>
    <xf numFmtId="3" fontId="6" fillId="5" borderId="7" xfId="0" applyNumberFormat="1" applyFont="1" applyFill="1" applyBorder="1"/>
    <xf numFmtId="0" fontId="16" fillId="0" borderId="11" xfId="0" applyFont="1" applyBorder="1" applyAlignment="1">
      <alignment wrapText="1"/>
    </xf>
    <xf numFmtId="3" fontId="6" fillId="4" borderId="7" xfId="0" applyNumberFormat="1" applyFont="1" applyFill="1" applyBorder="1"/>
    <xf numFmtId="3" fontId="6" fillId="4" borderId="26" xfId="0" applyNumberFormat="1" applyFont="1" applyFill="1" applyBorder="1"/>
    <xf numFmtId="0" fontId="16" fillId="5" borderId="11" xfId="3" applyFont="1" applyFill="1" applyBorder="1" applyAlignment="1">
      <alignment wrapText="1"/>
    </xf>
    <xf numFmtId="3" fontId="6" fillId="4" borderId="8" xfId="0" applyNumberFormat="1" applyFont="1" applyFill="1" applyBorder="1"/>
    <xf numFmtId="3" fontId="6" fillId="0" borderId="8" xfId="0" applyNumberFormat="1" applyFont="1" applyBorder="1"/>
    <xf numFmtId="0" fontId="2" fillId="4" borderId="22" xfId="0" applyFont="1" applyFill="1" applyBorder="1"/>
    <xf numFmtId="3" fontId="6" fillId="0" borderId="22" xfId="0" applyNumberFormat="1" applyFont="1" applyBorder="1"/>
    <xf numFmtId="3" fontId="7" fillId="6" borderId="7" xfId="0" applyNumberFormat="1" applyFont="1" applyFill="1" applyBorder="1" applyAlignment="1">
      <alignment wrapText="1"/>
    </xf>
    <xf numFmtId="3" fontId="7" fillId="6" borderId="8" xfId="0" applyNumberFormat="1" applyFont="1" applyFill="1" applyBorder="1" applyAlignment="1">
      <alignment wrapText="1"/>
    </xf>
    <xf numFmtId="3" fontId="1" fillId="6" borderId="9" xfId="0" applyNumberFormat="1" applyFont="1" applyFill="1" applyBorder="1" applyAlignment="1">
      <alignment wrapText="1"/>
    </xf>
    <xf numFmtId="3" fontId="1" fillId="7" borderId="7" xfId="0" applyNumberFormat="1" applyFont="1" applyFill="1" applyBorder="1"/>
    <xf numFmtId="3" fontId="1" fillId="7" borderId="8" xfId="0" applyNumberFormat="1" applyFont="1" applyFill="1" applyBorder="1"/>
    <xf numFmtId="3" fontId="7" fillId="6" borderId="9" xfId="0" applyNumberFormat="1" applyFont="1" applyFill="1" applyBorder="1" applyAlignment="1">
      <alignment wrapText="1"/>
    </xf>
    <xf numFmtId="3" fontId="3" fillId="6" borderId="9" xfId="0" applyNumberFormat="1" applyFont="1" applyFill="1" applyBorder="1" applyAlignment="1">
      <alignment wrapText="1"/>
    </xf>
    <xf numFmtId="3" fontId="1" fillId="6" borderId="7" xfId="0" applyNumberFormat="1" applyFont="1" applyFill="1" applyBorder="1"/>
    <xf numFmtId="3" fontId="1" fillId="6" borderId="8" xfId="0" applyNumberFormat="1" applyFont="1" applyFill="1" applyBorder="1"/>
    <xf numFmtId="3" fontId="4" fillId="6" borderId="9" xfId="0" applyNumberFormat="1" applyFont="1" applyFill="1" applyBorder="1" applyAlignment="1">
      <alignment wrapText="1"/>
    </xf>
    <xf numFmtId="3" fontId="4" fillId="6" borderId="7" xfId="0" applyNumberFormat="1" applyFont="1" applyFill="1" applyBorder="1" applyAlignment="1">
      <alignment wrapText="1"/>
    </xf>
    <xf numFmtId="3" fontId="4" fillId="6" borderId="8" xfId="0" applyNumberFormat="1" applyFont="1" applyFill="1" applyBorder="1" applyAlignment="1">
      <alignment wrapText="1"/>
    </xf>
    <xf numFmtId="3" fontId="1" fillId="6" borderId="7" xfId="0" applyNumberFormat="1" applyFont="1" applyFill="1" applyBorder="1" applyAlignment="1">
      <alignment wrapText="1"/>
    </xf>
    <xf numFmtId="3" fontId="1" fillId="6" borderId="8" xfId="0" applyNumberFormat="1" applyFont="1" applyFill="1" applyBorder="1" applyAlignment="1">
      <alignment wrapText="1"/>
    </xf>
    <xf numFmtId="3" fontId="13" fillId="7" borderId="15" xfId="0" applyNumberFormat="1" applyFont="1" applyFill="1" applyBorder="1"/>
    <xf numFmtId="3" fontId="13" fillId="7" borderId="16" xfId="0" applyNumberFormat="1" applyFont="1" applyFill="1" applyBorder="1"/>
    <xf numFmtId="3" fontId="1" fillId="6" borderId="9" xfId="0" applyNumberFormat="1" applyFont="1" applyFill="1" applyBorder="1"/>
    <xf numFmtId="3" fontId="4" fillId="6" borderId="7" xfId="0" applyNumberFormat="1" applyFont="1" applyFill="1" applyBorder="1"/>
    <xf numFmtId="3" fontId="4" fillId="6" borderId="8" xfId="0" applyNumberFormat="1" applyFont="1" applyFill="1" applyBorder="1"/>
    <xf numFmtId="3" fontId="1" fillId="6" borderId="17" xfId="0" applyNumberFormat="1" applyFont="1" applyFill="1" applyBorder="1" applyAlignment="1">
      <alignment horizontal="right"/>
    </xf>
    <xf numFmtId="3" fontId="1" fillId="6" borderId="19" xfId="0" applyNumberFormat="1" applyFont="1" applyFill="1" applyBorder="1" applyAlignment="1">
      <alignment horizontal="right"/>
    </xf>
    <xf numFmtId="3" fontId="1" fillId="7" borderId="20" xfId="0" applyNumberFormat="1" applyFont="1" applyFill="1" applyBorder="1"/>
    <xf numFmtId="164" fontId="12" fillId="6" borderId="9" xfId="0" applyNumberFormat="1" applyFont="1" applyFill="1" applyBorder="1" applyAlignment="1">
      <alignment wrapText="1"/>
    </xf>
    <xf numFmtId="164" fontId="12" fillId="6" borderId="7" xfId="0" applyNumberFormat="1" applyFont="1" applyFill="1" applyBorder="1" applyAlignment="1">
      <alignment wrapText="1"/>
    </xf>
    <xf numFmtId="164" fontId="12" fillId="6" borderId="8" xfId="0" applyNumberFormat="1" applyFont="1" applyFill="1" applyBorder="1" applyAlignment="1">
      <alignment wrapText="1"/>
    </xf>
    <xf numFmtId="0" fontId="4" fillId="6" borderId="10" xfId="0" applyFont="1" applyFill="1" applyBorder="1" applyAlignment="1">
      <alignment horizontal="left"/>
    </xf>
    <xf numFmtId="0" fontId="1" fillId="6" borderId="0" xfId="0" applyFont="1" applyFill="1"/>
    <xf numFmtId="0" fontId="2" fillId="7" borderId="0" xfId="0" applyFont="1" applyFill="1"/>
    <xf numFmtId="0" fontId="4" fillId="8" borderId="11" xfId="0" applyFont="1" applyFill="1" applyBorder="1" applyAlignment="1">
      <alignment wrapText="1"/>
    </xf>
    <xf numFmtId="3" fontId="4" fillId="8" borderId="7" xfId="0" applyNumberFormat="1" applyFont="1" applyFill="1" applyBorder="1"/>
    <xf numFmtId="3" fontId="4" fillId="8" borderId="8" xfId="0" applyNumberFormat="1" applyFont="1" applyFill="1" applyBorder="1"/>
    <xf numFmtId="0" fontId="3" fillId="0" borderId="11" xfId="0" applyFont="1" applyBorder="1"/>
    <xf numFmtId="0" fontId="3" fillId="9" borderId="24" xfId="0" applyFont="1" applyFill="1" applyBorder="1" applyAlignment="1">
      <alignment wrapText="1"/>
    </xf>
    <xf numFmtId="0" fontId="4" fillId="9" borderId="2" xfId="0" applyFont="1" applyFill="1" applyBorder="1" applyAlignment="1">
      <alignment horizontal="center" wrapText="1"/>
    </xf>
    <xf numFmtId="0" fontId="4" fillId="9" borderId="27" xfId="0" applyFont="1" applyFill="1" applyBorder="1" applyAlignment="1">
      <alignment horizontal="center" wrapText="1"/>
    </xf>
    <xf numFmtId="3" fontId="0" fillId="0" borderId="0" xfId="0" applyNumberFormat="1"/>
    <xf numFmtId="0" fontId="4" fillId="7" borderId="11" xfId="0" applyFont="1" applyFill="1" applyBorder="1" applyAlignment="1">
      <alignment horizontal="left" vertical="center"/>
    </xf>
    <xf numFmtId="3" fontId="3" fillId="7" borderId="7" xfId="0" applyNumberFormat="1" applyFont="1" applyFill="1" applyBorder="1" applyAlignment="1">
      <alignment horizontal="right" wrapText="1"/>
    </xf>
    <xf numFmtId="3" fontId="3" fillId="7" borderId="8" xfId="0" applyNumberFormat="1" applyFont="1" applyFill="1" applyBorder="1" applyAlignment="1">
      <alignment horizontal="right" wrapText="1"/>
    </xf>
    <xf numFmtId="3" fontId="3" fillId="7" borderId="7" xfId="0" applyNumberFormat="1" applyFont="1" applyFill="1" applyBorder="1" applyAlignment="1">
      <alignment wrapText="1"/>
    </xf>
    <xf numFmtId="3" fontId="3" fillId="7" borderId="8" xfId="0" applyNumberFormat="1" applyFont="1" applyFill="1" applyBorder="1" applyAlignment="1">
      <alignment wrapText="1"/>
    </xf>
    <xf numFmtId="0" fontId="8" fillId="7" borderId="28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wrapText="1"/>
    </xf>
    <xf numFmtId="3" fontId="4" fillId="7" borderId="7" xfId="0" applyNumberFormat="1" applyFont="1" applyFill="1" applyBorder="1" applyAlignment="1">
      <alignment wrapText="1"/>
    </xf>
    <xf numFmtId="3" fontId="4" fillId="7" borderId="8" xfId="0" applyNumberFormat="1" applyFont="1" applyFill="1" applyBorder="1" applyAlignment="1">
      <alignment wrapText="1"/>
    </xf>
    <xf numFmtId="0" fontId="3" fillId="7" borderId="11" xfId="0" applyFont="1" applyFill="1" applyBorder="1" applyAlignment="1">
      <alignment horizontal="left" wrapText="1"/>
    </xf>
    <xf numFmtId="0" fontId="3" fillId="7" borderId="11" xfId="0" applyFont="1" applyFill="1" applyBorder="1" applyAlignment="1">
      <alignment wrapText="1"/>
    </xf>
    <xf numFmtId="0" fontId="0" fillId="7" borderId="11" xfId="0" applyFill="1" applyBorder="1"/>
    <xf numFmtId="0" fontId="0" fillId="7" borderId="7" xfId="0" applyFill="1" applyBorder="1"/>
    <xf numFmtId="0" fontId="1" fillId="7" borderId="8" xfId="0" applyFont="1" applyFill="1" applyBorder="1"/>
    <xf numFmtId="3" fontId="3" fillId="7" borderId="7" xfId="0" applyNumberFormat="1" applyFont="1" applyFill="1" applyBorder="1"/>
    <xf numFmtId="3" fontId="4" fillId="7" borderId="8" xfId="0" applyNumberFormat="1" applyFont="1" applyFill="1" applyBorder="1"/>
    <xf numFmtId="0" fontId="3" fillId="7" borderId="11" xfId="0" applyFont="1" applyFill="1" applyBorder="1" applyAlignment="1">
      <alignment vertical="top" wrapText="1"/>
    </xf>
    <xf numFmtId="0" fontId="12" fillId="7" borderId="11" xfId="0" applyFont="1" applyFill="1" applyBorder="1" applyAlignment="1">
      <alignment vertical="top" wrapText="1"/>
    </xf>
    <xf numFmtId="3" fontId="1" fillId="7" borderId="7" xfId="0" applyNumberFormat="1" applyFont="1" applyFill="1" applyBorder="1" applyAlignment="1">
      <alignment wrapText="1"/>
    </xf>
    <xf numFmtId="3" fontId="1" fillId="7" borderId="8" xfId="0" applyNumberFormat="1" applyFont="1" applyFill="1" applyBorder="1" applyAlignment="1">
      <alignment wrapText="1"/>
    </xf>
    <xf numFmtId="0" fontId="4" fillId="7" borderId="11" xfId="0" applyFont="1" applyFill="1" applyBorder="1" applyAlignment="1">
      <alignment wrapText="1"/>
    </xf>
    <xf numFmtId="3" fontId="7" fillId="7" borderId="9" xfId="0" applyNumberFormat="1" applyFont="1" applyFill="1" applyBorder="1" applyAlignment="1">
      <alignment wrapText="1"/>
    </xf>
    <xf numFmtId="3" fontId="7" fillId="7" borderId="8" xfId="0" applyNumberFormat="1" applyFont="1" applyFill="1" applyBorder="1" applyAlignment="1">
      <alignment wrapText="1"/>
    </xf>
    <xf numFmtId="164" fontId="7" fillId="7" borderId="7" xfId="0" applyNumberFormat="1" applyFont="1" applyFill="1" applyBorder="1" applyAlignment="1">
      <alignment wrapText="1"/>
    </xf>
    <xf numFmtId="164" fontId="1" fillId="7" borderId="8" xfId="0" applyNumberFormat="1" applyFont="1" applyFill="1" applyBorder="1" applyAlignment="1">
      <alignment wrapText="1"/>
    </xf>
    <xf numFmtId="164" fontId="1" fillId="7" borderId="7" xfId="0" applyNumberFormat="1" applyFont="1" applyFill="1" applyBorder="1" applyAlignment="1">
      <alignment wrapText="1"/>
    </xf>
    <xf numFmtId="0" fontId="4" fillId="7" borderId="21" xfId="0" applyFont="1" applyFill="1" applyBorder="1" applyAlignment="1">
      <alignment wrapText="1"/>
    </xf>
    <xf numFmtId="3" fontId="1" fillId="7" borderId="22" xfId="0" applyNumberFormat="1" applyFont="1" applyFill="1" applyBorder="1" applyAlignment="1">
      <alignment wrapText="1"/>
    </xf>
    <xf numFmtId="3" fontId="1" fillId="7" borderId="23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17" fillId="0" borderId="0" xfId="0" applyFont="1"/>
    <xf numFmtId="0" fontId="5" fillId="0" borderId="11" xfId="0" applyFont="1" applyBorder="1" applyAlignment="1">
      <alignment horizontal="left" wrapText="1"/>
    </xf>
    <xf numFmtId="3" fontId="5" fillId="6" borderId="9" xfId="0" applyNumberFormat="1" applyFont="1" applyFill="1" applyBorder="1" applyAlignment="1">
      <alignment wrapText="1"/>
    </xf>
    <xf numFmtId="3" fontId="5" fillId="6" borderId="8" xfId="0" applyNumberFormat="1" applyFont="1" applyFill="1" applyBorder="1" applyAlignment="1">
      <alignment wrapText="1"/>
    </xf>
    <xf numFmtId="0" fontId="18" fillId="0" borderId="11" xfId="0" applyFont="1" applyBorder="1" applyAlignment="1">
      <alignment horizontal="left" wrapText="1"/>
    </xf>
    <xf numFmtId="3" fontId="11" fillId="6" borderId="9" xfId="0" applyNumberFormat="1" applyFont="1" applyFill="1" applyBorder="1" applyAlignment="1">
      <alignment wrapText="1"/>
    </xf>
    <xf numFmtId="3" fontId="11" fillId="7" borderId="7" xfId="0" applyNumberFormat="1" applyFont="1" applyFill="1" applyBorder="1"/>
    <xf numFmtId="3" fontId="11" fillId="7" borderId="8" xfId="0" applyNumberFormat="1" applyFont="1" applyFill="1" applyBorder="1"/>
    <xf numFmtId="3" fontId="11" fillId="6" borderId="7" xfId="0" applyNumberFormat="1" applyFont="1" applyFill="1" applyBorder="1"/>
    <xf numFmtId="3" fontId="11" fillId="6" borderId="8" xfId="0" applyNumberFormat="1" applyFont="1" applyFill="1" applyBorder="1"/>
    <xf numFmtId="49" fontId="19" fillId="0" borderId="11" xfId="0" applyNumberFormat="1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18" fillId="0" borderId="11" xfId="1" applyFont="1" applyBorder="1"/>
    <xf numFmtId="0" fontId="18" fillId="0" borderId="10" xfId="0" applyFont="1" applyBorder="1" applyAlignment="1">
      <alignment horizontal="left"/>
    </xf>
    <xf numFmtId="3" fontId="11" fillId="6" borderId="12" xfId="0" applyNumberFormat="1" applyFont="1" applyFill="1" applyBorder="1" applyAlignment="1">
      <alignment wrapText="1"/>
    </xf>
    <xf numFmtId="3" fontId="11" fillId="7" borderId="7" xfId="1" applyNumberFormat="1" applyFont="1" applyFill="1" applyBorder="1"/>
    <xf numFmtId="0" fontId="18" fillId="0" borderId="13" xfId="0" applyFont="1" applyBorder="1" applyAlignment="1">
      <alignment horizontal="left" wrapText="1"/>
    </xf>
    <xf numFmtId="3" fontId="11" fillId="6" borderId="14" xfId="0" applyNumberFormat="1" applyFont="1" applyFill="1" applyBorder="1" applyAlignment="1">
      <alignment wrapText="1"/>
    </xf>
    <xf numFmtId="3" fontId="17" fillId="0" borderId="0" xfId="0" applyNumberFormat="1" applyFont="1"/>
    <xf numFmtId="0" fontId="4" fillId="2" borderId="27" xfId="0" applyFont="1" applyFill="1" applyBorder="1" applyAlignment="1">
      <alignment horizontal="center" wrapText="1"/>
    </xf>
    <xf numFmtId="3" fontId="1" fillId="0" borderId="0" xfId="0" applyNumberFormat="1" applyFont="1"/>
    <xf numFmtId="0" fontId="4" fillId="2" borderId="1" xfId="0" applyFont="1" applyFill="1" applyBorder="1" applyAlignment="1">
      <alignment horizontal="center" wrapText="1"/>
    </xf>
    <xf numFmtId="3" fontId="4" fillId="6" borderId="4" xfId="0" applyNumberFormat="1" applyFont="1" applyFill="1" applyBorder="1" applyAlignment="1">
      <alignment horizontal="right" wrapText="1"/>
    </xf>
    <xf numFmtId="3" fontId="4" fillId="6" borderId="5" xfId="0" applyNumberFormat="1" applyFont="1" applyFill="1" applyBorder="1" applyAlignment="1">
      <alignment horizontal="right" wrapText="1"/>
    </xf>
    <xf numFmtId="0" fontId="1" fillId="0" borderId="6" xfId="0" applyFont="1" applyBorder="1" applyAlignment="1">
      <alignment horizontal="left"/>
    </xf>
    <xf numFmtId="0" fontId="21" fillId="6" borderId="6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49" fontId="21" fillId="0" borderId="11" xfId="0" applyNumberFormat="1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" fillId="0" borderId="11" xfId="1" applyFont="1" applyBorder="1"/>
    <xf numFmtId="0" fontId="1" fillId="0" borderId="10" xfId="0" applyFont="1" applyBorder="1" applyAlignment="1">
      <alignment horizontal="left"/>
    </xf>
    <xf numFmtId="3" fontId="1" fillId="6" borderId="12" xfId="0" applyNumberFormat="1" applyFont="1" applyFill="1" applyBorder="1" applyAlignment="1">
      <alignment wrapText="1"/>
    </xf>
    <xf numFmtId="0" fontId="1" fillId="0" borderId="13" xfId="0" applyFont="1" applyBorder="1" applyAlignment="1">
      <alignment horizontal="left" wrapText="1"/>
    </xf>
    <xf numFmtId="3" fontId="1" fillId="6" borderId="14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wrapText="1"/>
    </xf>
    <xf numFmtId="0" fontId="1" fillId="0" borderId="10" xfId="0" applyFont="1" applyBorder="1"/>
    <xf numFmtId="0" fontId="4" fillId="0" borderId="11" xfId="0" applyFont="1" applyBorder="1"/>
    <xf numFmtId="0" fontId="1" fillId="0" borderId="18" xfId="0" applyFont="1" applyBorder="1" applyAlignment="1">
      <alignment wrapText="1"/>
    </xf>
    <xf numFmtId="164" fontId="1" fillId="6" borderId="9" xfId="0" applyNumberFormat="1" applyFont="1" applyFill="1" applyBorder="1" applyAlignment="1">
      <alignment wrapText="1"/>
    </xf>
    <xf numFmtId="164" fontId="1" fillId="6" borderId="7" xfId="0" applyNumberFormat="1" applyFont="1" applyFill="1" applyBorder="1" applyAlignment="1">
      <alignment wrapText="1"/>
    </xf>
    <xf numFmtId="164" fontId="1" fillId="6" borderId="8" xfId="0" applyNumberFormat="1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10" fontId="1" fillId="7" borderId="9" xfId="0" applyNumberFormat="1" applyFont="1" applyFill="1" applyBorder="1" applyAlignment="1">
      <alignment wrapText="1"/>
    </xf>
    <xf numFmtId="0" fontId="1" fillId="7" borderId="7" xfId="0" applyFont="1" applyFill="1" applyBorder="1"/>
    <xf numFmtId="3" fontId="1" fillId="7" borderId="7" xfId="0" applyNumberFormat="1" applyFont="1" applyFill="1" applyBorder="1" applyAlignment="1">
      <alignment horizontal="center" wrapText="1"/>
    </xf>
    <xf numFmtId="10" fontId="1" fillId="7" borderId="7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21" fillId="0" borderId="11" xfId="0" applyFont="1" applyBorder="1" applyAlignment="1">
      <alignment wrapText="1"/>
    </xf>
    <xf numFmtId="0" fontId="21" fillId="0" borderId="21" xfId="0" applyFont="1" applyBorder="1" applyAlignment="1">
      <alignment wrapText="1"/>
    </xf>
    <xf numFmtId="0" fontId="1" fillId="7" borderId="0" xfId="0" applyFont="1" applyFill="1"/>
    <xf numFmtId="0" fontId="4" fillId="0" borderId="24" xfId="3" applyFont="1" applyBorder="1" applyAlignment="1">
      <alignment wrapText="1"/>
    </xf>
    <xf numFmtId="0" fontId="1" fillId="4" borderId="4" xfId="0" applyFont="1" applyFill="1" applyBorder="1"/>
    <xf numFmtId="3" fontId="4" fillId="3" borderId="4" xfId="0" applyNumberFormat="1" applyFont="1" applyFill="1" applyBorder="1"/>
    <xf numFmtId="3" fontId="4" fillId="3" borderId="25" xfId="0" applyNumberFormat="1" applyFont="1" applyFill="1" applyBorder="1"/>
    <xf numFmtId="0" fontId="1" fillId="4" borderId="7" xfId="0" applyFont="1" applyFill="1" applyBorder="1"/>
    <xf numFmtId="3" fontId="1" fillId="0" borderId="26" xfId="0" applyNumberFormat="1" applyFont="1" applyBorder="1"/>
    <xf numFmtId="0" fontId="4" fillId="0" borderId="11" xfId="3" applyFont="1" applyBorder="1" applyAlignment="1">
      <alignment wrapText="1"/>
    </xf>
    <xf numFmtId="3" fontId="4" fillId="3" borderId="26" xfId="0" applyNumberFormat="1" applyFont="1" applyFill="1" applyBorder="1"/>
    <xf numFmtId="3" fontId="1" fillId="5" borderId="7" xfId="0" applyNumberFormat="1" applyFont="1" applyFill="1" applyBorder="1"/>
    <xf numFmtId="3" fontId="1" fillId="4" borderId="26" xfId="0" applyNumberFormat="1" applyFont="1" applyFill="1" applyBorder="1"/>
    <xf numFmtId="0" fontId="4" fillId="5" borderId="11" xfId="3" applyFont="1" applyFill="1" applyBorder="1" applyAlignment="1">
      <alignment wrapText="1"/>
    </xf>
    <xf numFmtId="0" fontId="1" fillId="4" borderId="22" xfId="0" applyFont="1" applyFill="1" applyBorder="1"/>
    <xf numFmtId="3" fontId="1" fillId="0" borderId="22" xfId="0" applyNumberFormat="1" applyFont="1" applyBorder="1"/>
    <xf numFmtId="10" fontId="1" fillId="7" borderId="8" xfId="0" applyNumberFormat="1" applyFont="1" applyFill="1" applyBorder="1" applyAlignment="1">
      <alignment wrapText="1"/>
    </xf>
    <xf numFmtId="0" fontId="1" fillId="0" borderId="21" xfId="0" applyFont="1" applyBorder="1" applyAlignment="1">
      <alignment wrapText="1"/>
    </xf>
    <xf numFmtId="4" fontId="1" fillId="7" borderId="22" xfId="0" applyNumberFormat="1" applyFont="1" applyFill="1" applyBorder="1" applyAlignment="1">
      <alignment wrapText="1"/>
    </xf>
    <xf numFmtId="4" fontId="1" fillId="7" borderId="23" xfId="0" applyNumberFormat="1" applyFont="1" applyFill="1" applyBorder="1" applyAlignment="1">
      <alignment wrapText="1"/>
    </xf>
  </cellXfs>
  <cellStyles count="4">
    <cellStyle name="Normal" xfId="0" builtinId="0"/>
    <cellStyle name="Normal 18" xfId="3" xr:uid="{6ED70770-7E24-4FA7-9D72-87FF9E441DB1}"/>
    <cellStyle name="Normal_Sheet1" xfId="1" xr:uid="{10AF9E4D-6510-42E2-823D-053C86896278}"/>
    <cellStyle name="Normal_Sheet1 2" xfId="2" xr:uid="{C377D1EF-FC46-451A-B56C-CEC027C28C0A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len/Documents/Eelarve%20STRATEEGIAD/Strateegia%202022-2025/ea_strateegia_vorm_selgitustega_2022-2025%20seisuga%2006.09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aruanne"/>
      <sheetName val="Strateegia vorm KOV"/>
      <sheetName val="Strateegia vorm valdkonniti"/>
      <sheetName val="Strateegia vorm sõltuv üksus"/>
      <sheetName val="Strateegia vorm arvestusüksus"/>
      <sheetName val="2020"/>
      <sheetName val="2021"/>
      <sheetName val="Laenud"/>
    </sheetNames>
    <sheetDataSet>
      <sheetData sheetId="0">
        <row r="7">
          <cell r="D7">
            <v>8556000</v>
          </cell>
          <cell r="H7">
            <v>8210267.3600000003</v>
          </cell>
        </row>
        <row r="8">
          <cell r="D8">
            <v>8260000</v>
          </cell>
          <cell r="H8">
            <v>7925073.0300000003</v>
          </cell>
        </row>
        <row r="9">
          <cell r="D9">
            <v>295000</v>
          </cell>
          <cell r="H9">
            <v>284325.03000000003</v>
          </cell>
        </row>
        <row r="14">
          <cell r="D14">
            <v>1126860</v>
          </cell>
          <cell r="H14">
            <v>995163.3</v>
          </cell>
        </row>
        <row r="16">
          <cell r="D16">
            <v>1891528</v>
          </cell>
          <cell r="H16">
            <v>1855385</v>
          </cell>
        </row>
        <row r="17">
          <cell r="D17">
            <v>4811986</v>
          </cell>
          <cell r="H17">
            <v>5420903</v>
          </cell>
        </row>
        <row r="18">
          <cell r="D18">
            <v>288155.45</v>
          </cell>
          <cell r="H18">
            <v>274950.96000000002</v>
          </cell>
        </row>
        <row r="19">
          <cell r="D19">
            <v>96000</v>
          </cell>
          <cell r="H19">
            <v>74344.75</v>
          </cell>
        </row>
        <row r="25">
          <cell r="D25">
            <v>-720622</v>
          </cell>
          <cell r="H25">
            <v>-801373.15</v>
          </cell>
        </row>
        <row r="31">
          <cell r="D31">
            <v>-9745529</v>
          </cell>
          <cell r="H31">
            <v>-9491609.8699999992</v>
          </cell>
        </row>
        <row r="32">
          <cell r="D32">
            <v>-4700207.53</v>
          </cell>
          <cell r="H32">
            <v>-4579953.28</v>
          </cell>
        </row>
        <row r="33">
          <cell r="D33">
            <v>-72000</v>
          </cell>
          <cell r="H33">
            <v>-5309.55</v>
          </cell>
        </row>
        <row r="36">
          <cell r="D36">
            <v>50000</v>
          </cell>
          <cell r="H36">
            <v>63994.3</v>
          </cell>
        </row>
        <row r="37">
          <cell r="D37">
            <v>-5372731.5</v>
          </cell>
          <cell r="H37">
            <v>-4058229.71</v>
          </cell>
        </row>
        <row r="38">
          <cell r="D38">
            <v>1857400</v>
          </cell>
          <cell r="H38">
            <v>857342.99</v>
          </cell>
        </row>
        <row r="39">
          <cell r="D39">
            <v>-75942</v>
          </cell>
          <cell r="H39">
            <v>-22639.68</v>
          </cell>
        </row>
        <row r="43">
          <cell r="H43">
            <v>-13718</v>
          </cell>
        </row>
        <row r="44">
          <cell r="D44">
            <v>72900</v>
          </cell>
          <cell r="H44">
            <v>72900</v>
          </cell>
        </row>
        <row r="46">
          <cell r="D46">
            <v>1600</v>
          </cell>
          <cell r="H46">
            <v>2485.6</v>
          </cell>
        </row>
        <row r="47">
          <cell r="D47">
            <v>-88563</v>
          </cell>
          <cell r="H47">
            <v>-76033.62</v>
          </cell>
        </row>
        <row r="50">
          <cell r="D50">
            <v>3080000</v>
          </cell>
          <cell r="H50">
            <v>2106000</v>
          </cell>
        </row>
        <row r="51">
          <cell r="D51">
            <v>-1248630</v>
          </cell>
          <cell r="H51">
            <v>-1082301.95</v>
          </cell>
        </row>
        <row r="52">
          <cell r="D52">
            <v>-291795.58</v>
          </cell>
          <cell r="H52">
            <v>-119322.45</v>
          </cell>
        </row>
        <row r="53">
          <cell r="H53">
            <v>78109.100000000006</v>
          </cell>
        </row>
        <row r="156">
          <cell r="H156">
            <v>8252882.2300000004</v>
          </cell>
        </row>
        <row r="158">
          <cell r="H158">
            <v>1100190.01</v>
          </cell>
        </row>
      </sheetData>
      <sheetData sheetId="1">
        <row r="5">
          <cell r="B5">
            <v>16831014.370000001</v>
          </cell>
          <cell r="C5">
            <v>16770529.449999999</v>
          </cell>
          <cell r="D5">
            <v>16787535</v>
          </cell>
          <cell r="E5">
            <v>17077535</v>
          </cell>
          <cell r="F5">
            <v>17387535</v>
          </cell>
          <cell r="G5">
            <v>17737535</v>
          </cell>
        </row>
        <row r="16">
          <cell r="B16">
            <v>14878245.85</v>
          </cell>
          <cell r="C16">
            <v>15238358.530000001</v>
          </cell>
          <cell r="D16">
            <v>15402000</v>
          </cell>
          <cell r="E16">
            <v>15553700</v>
          </cell>
          <cell r="F16">
            <v>15705300</v>
          </cell>
          <cell r="G16">
            <v>16059000</v>
          </cell>
        </row>
        <row r="21">
          <cell r="B21">
            <v>9421</v>
          </cell>
          <cell r="C21">
            <v>7466</v>
          </cell>
          <cell r="D21">
            <v>685</v>
          </cell>
          <cell r="E21">
            <v>0</v>
          </cell>
          <cell r="F21">
            <v>0</v>
          </cell>
          <cell r="G21">
            <v>0</v>
          </cell>
        </row>
        <row r="24">
          <cell r="B24">
            <v>-3173898.12</v>
          </cell>
          <cell r="C24">
            <v>-3555336.5</v>
          </cell>
          <cell r="D24">
            <v>-1612605.3630983201</v>
          </cell>
          <cell r="E24">
            <v>-2896295.1448874078</v>
          </cell>
          <cell r="F24">
            <v>-2642721.7995022242</v>
          </cell>
          <cell r="G24">
            <v>-646486.90857728</v>
          </cell>
        </row>
        <row r="32">
          <cell r="B32">
            <v>72900</v>
          </cell>
          <cell r="C32">
            <v>72900</v>
          </cell>
          <cell r="D32">
            <v>72900</v>
          </cell>
          <cell r="E32">
            <v>72900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</row>
        <row r="37">
          <cell r="B37">
            <v>1023698.05</v>
          </cell>
          <cell r="C37">
            <v>1831370</v>
          </cell>
          <cell r="D37">
            <v>50380</v>
          </cell>
          <cell r="E37">
            <v>1220372</v>
          </cell>
          <cell r="F37">
            <v>1131116</v>
          </cell>
          <cell r="G37">
            <v>-892480</v>
          </cell>
        </row>
        <row r="40">
          <cell r="B40">
            <v>-119322.45</v>
          </cell>
          <cell r="C40">
            <v>-291795.58</v>
          </cell>
          <cell r="D40">
            <v>-176690.36309832009</v>
          </cell>
          <cell r="E40">
            <v>-152088.14488740778</v>
          </cell>
          <cell r="F40">
            <v>170629.2004977758</v>
          </cell>
          <cell r="G40">
            <v>139568.09142272</v>
          </cell>
        </row>
        <row r="44">
          <cell r="B44">
            <v>1100190.01</v>
          </cell>
        </row>
        <row r="45">
          <cell r="B45">
            <v>8252882.2300000004</v>
          </cell>
          <cell r="C45">
            <v>10084252.23</v>
          </cell>
          <cell r="D45">
            <v>10134632.23</v>
          </cell>
          <cell r="E45">
            <v>11355004.23</v>
          </cell>
          <cell r="F45">
            <v>12486120.23</v>
          </cell>
          <cell r="G45">
            <v>11593640.23</v>
          </cell>
        </row>
        <row r="47">
          <cell r="B47">
            <v>0</v>
          </cell>
          <cell r="C47">
            <v>0</v>
          </cell>
        </row>
      </sheetData>
      <sheetData sheetId="2"/>
      <sheetData sheetId="3">
        <row r="242"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</row>
        <row r="244"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</row>
        <row r="245"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</row>
        <row r="246"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</row>
        <row r="247"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1"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2"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</row>
        <row r="255">
          <cell r="B255">
            <v>0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</sheetData>
      <sheetData sheetId="4"/>
      <sheetData sheetId="5"/>
      <sheetData sheetId="6"/>
      <sheetData sheetId="7">
        <row r="44">
          <cell r="D44">
            <v>1479620</v>
          </cell>
          <cell r="E44">
            <v>1559628</v>
          </cell>
          <cell r="F44">
            <v>1368884</v>
          </cell>
          <cell r="G44">
            <v>1412480</v>
          </cell>
        </row>
        <row r="47">
          <cell r="D47">
            <v>127785.36309831998</v>
          </cell>
          <cell r="E47">
            <v>134695.14488740798</v>
          </cell>
          <cell r="F47">
            <v>118221.79950222399</v>
          </cell>
          <cell r="G47">
            <v>121986.90857727999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BB8C-7B0C-4F6D-88CB-8ABAEBDA8AB2}">
  <dimension ref="A1:J201"/>
  <sheetViews>
    <sheetView tabSelected="1" topLeftCell="A114" workbookViewId="0">
      <selection activeCell="A121" sqref="A121"/>
    </sheetView>
  </sheetViews>
  <sheetFormatPr defaultColWidth="9.109375" defaultRowHeight="13.2"/>
  <cols>
    <col min="1" max="1" width="47.33203125" style="1" customWidth="1"/>
    <col min="2" max="2" width="10.88671875" style="1" customWidth="1"/>
    <col min="3" max="6" width="10.109375" style="1" bestFit="1" customWidth="1"/>
    <col min="7" max="7" width="10.109375" style="1" customWidth="1"/>
    <col min="8" max="9" width="9.109375" style="1"/>
    <col min="10" max="10" width="51" style="1" customWidth="1"/>
    <col min="11" max="250" width="9.109375" style="1"/>
    <col min="251" max="251" width="47.33203125" style="1" customWidth="1"/>
    <col min="252" max="252" width="10.88671875" style="1" customWidth="1"/>
    <col min="253" max="256" width="10.109375" style="1" bestFit="1" customWidth="1"/>
    <col min="257" max="257" width="10.109375" style="1" customWidth="1"/>
    <col min="258" max="258" width="15.44140625" style="1" customWidth="1"/>
    <col min="259" max="259" width="18.44140625" style="1" customWidth="1"/>
    <col min="260" max="260" width="19.109375" style="1" customWidth="1"/>
    <col min="261" max="262" width="9.109375" style="1"/>
    <col min="263" max="263" width="53.33203125" style="1" customWidth="1"/>
    <col min="264" max="265" width="9.109375" style="1"/>
    <col min="266" max="266" width="51" style="1" customWidth="1"/>
    <col min="267" max="506" width="9.109375" style="1"/>
    <col min="507" max="507" width="47.33203125" style="1" customWidth="1"/>
    <col min="508" max="508" width="10.88671875" style="1" customWidth="1"/>
    <col min="509" max="512" width="10.109375" style="1" bestFit="1" customWidth="1"/>
    <col min="513" max="513" width="10.109375" style="1" customWidth="1"/>
    <col min="514" max="514" width="15.44140625" style="1" customWidth="1"/>
    <col min="515" max="515" width="18.44140625" style="1" customWidth="1"/>
    <col min="516" max="516" width="19.109375" style="1" customWidth="1"/>
    <col min="517" max="518" width="9.109375" style="1"/>
    <col min="519" max="519" width="53.33203125" style="1" customWidth="1"/>
    <col min="520" max="521" width="9.109375" style="1"/>
    <col min="522" max="522" width="51" style="1" customWidth="1"/>
    <col min="523" max="762" width="9.109375" style="1"/>
    <col min="763" max="763" width="47.33203125" style="1" customWidth="1"/>
    <col min="764" max="764" width="10.88671875" style="1" customWidth="1"/>
    <col min="765" max="768" width="10.109375" style="1" bestFit="1" customWidth="1"/>
    <col min="769" max="769" width="10.109375" style="1" customWidth="1"/>
    <col min="770" max="770" width="15.44140625" style="1" customWidth="1"/>
    <col min="771" max="771" width="18.44140625" style="1" customWidth="1"/>
    <col min="772" max="772" width="19.109375" style="1" customWidth="1"/>
    <col min="773" max="774" width="9.109375" style="1"/>
    <col min="775" max="775" width="53.33203125" style="1" customWidth="1"/>
    <col min="776" max="777" width="9.109375" style="1"/>
    <col min="778" max="778" width="51" style="1" customWidth="1"/>
    <col min="779" max="1018" width="9.109375" style="1"/>
    <col min="1019" max="1019" width="47.33203125" style="1" customWidth="1"/>
    <col min="1020" max="1020" width="10.88671875" style="1" customWidth="1"/>
    <col min="1021" max="1024" width="10.109375" style="1" bestFit="1" customWidth="1"/>
    <col min="1025" max="1025" width="10.109375" style="1" customWidth="1"/>
    <col min="1026" max="1026" width="15.44140625" style="1" customWidth="1"/>
    <col min="1027" max="1027" width="18.44140625" style="1" customWidth="1"/>
    <col min="1028" max="1028" width="19.109375" style="1" customWidth="1"/>
    <col min="1029" max="1030" width="9.109375" style="1"/>
    <col min="1031" max="1031" width="53.33203125" style="1" customWidth="1"/>
    <col min="1032" max="1033" width="9.109375" style="1"/>
    <col min="1034" max="1034" width="51" style="1" customWidth="1"/>
    <col min="1035" max="1274" width="9.109375" style="1"/>
    <col min="1275" max="1275" width="47.33203125" style="1" customWidth="1"/>
    <col min="1276" max="1276" width="10.88671875" style="1" customWidth="1"/>
    <col min="1277" max="1280" width="10.109375" style="1" bestFit="1" customWidth="1"/>
    <col min="1281" max="1281" width="10.109375" style="1" customWidth="1"/>
    <col min="1282" max="1282" width="15.44140625" style="1" customWidth="1"/>
    <col min="1283" max="1283" width="18.44140625" style="1" customWidth="1"/>
    <col min="1284" max="1284" width="19.109375" style="1" customWidth="1"/>
    <col min="1285" max="1286" width="9.109375" style="1"/>
    <col min="1287" max="1287" width="53.33203125" style="1" customWidth="1"/>
    <col min="1288" max="1289" width="9.109375" style="1"/>
    <col min="1290" max="1290" width="51" style="1" customWidth="1"/>
    <col min="1291" max="1530" width="9.109375" style="1"/>
    <col min="1531" max="1531" width="47.33203125" style="1" customWidth="1"/>
    <col min="1532" max="1532" width="10.88671875" style="1" customWidth="1"/>
    <col min="1533" max="1536" width="10.109375" style="1" bestFit="1" customWidth="1"/>
    <col min="1537" max="1537" width="10.109375" style="1" customWidth="1"/>
    <col min="1538" max="1538" width="15.44140625" style="1" customWidth="1"/>
    <col min="1539" max="1539" width="18.44140625" style="1" customWidth="1"/>
    <col min="1540" max="1540" width="19.109375" style="1" customWidth="1"/>
    <col min="1541" max="1542" width="9.109375" style="1"/>
    <col min="1543" max="1543" width="53.33203125" style="1" customWidth="1"/>
    <col min="1544" max="1545" width="9.109375" style="1"/>
    <col min="1546" max="1546" width="51" style="1" customWidth="1"/>
    <col min="1547" max="1786" width="9.109375" style="1"/>
    <col min="1787" max="1787" width="47.33203125" style="1" customWidth="1"/>
    <col min="1788" max="1788" width="10.88671875" style="1" customWidth="1"/>
    <col min="1789" max="1792" width="10.109375" style="1" bestFit="1" customWidth="1"/>
    <col min="1793" max="1793" width="10.109375" style="1" customWidth="1"/>
    <col min="1794" max="1794" width="15.44140625" style="1" customWidth="1"/>
    <col min="1795" max="1795" width="18.44140625" style="1" customWidth="1"/>
    <col min="1796" max="1796" width="19.109375" style="1" customWidth="1"/>
    <col min="1797" max="1798" width="9.109375" style="1"/>
    <col min="1799" max="1799" width="53.33203125" style="1" customWidth="1"/>
    <col min="1800" max="1801" width="9.109375" style="1"/>
    <col min="1802" max="1802" width="51" style="1" customWidth="1"/>
    <col min="1803" max="2042" width="9.109375" style="1"/>
    <col min="2043" max="2043" width="47.33203125" style="1" customWidth="1"/>
    <col min="2044" max="2044" width="10.88671875" style="1" customWidth="1"/>
    <col min="2045" max="2048" width="10.109375" style="1" bestFit="1" customWidth="1"/>
    <col min="2049" max="2049" width="10.109375" style="1" customWidth="1"/>
    <col min="2050" max="2050" width="15.44140625" style="1" customWidth="1"/>
    <col min="2051" max="2051" width="18.44140625" style="1" customWidth="1"/>
    <col min="2052" max="2052" width="19.109375" style="1" customWidth="1"/>
    <col min="2053" max="2054" width="9.109375" style="1"/>
    <col min="2055" max="2055" width="53.33203125" style="1" customWidth="1"/>
    <col min="2056" max="2057" width="9.109375" style="1"/>
    <col min="2058" max="2058" width="51" style="1" customWidth="1"/>
    <col min="2059" max="2298" width="9.109375" style="1"/>
    <col min="2299" max="2299" width="47.33203125" style="1" customWidth="1"/>
    <col min="2300" max="2300" width="10.88671875" style="1" customWidth="1"/>
    <col min="2301" max="2304" width="10.109375" style="1" bestFit="1" customWidth="1"/>
    <col min="2305" max="2305" width="10.109375" style="1" customWidth="1"/>
    <col min="2306" max="2306" width="15.44140625" style="1" customWidth="1"/>
    <col min="2307" max="2307" width="18.44140625" style="1" customWidth="1"/>
    <col min="2308" max="2308" width="19.109375" style="1" customWidth="1"/>
    <col min="2309" max="2310" width="9.109375" style="1"/>
    <col min="2311" max="2311" width="53.33203125" style="1" customWidth="1"/>
    <col min="2312" max="2313" width="9.109375" style="1"/>
    <col min="2314" max="2314" width="51" style="1" customWidth="1"/>
    <col min="2315" max="2554" width="9.109375" style="1"/>
    <col min="2555" max="2555" width="47.33203125" style="1" customWidth="1"/>
    <col min="2556" max="2556" width="10.88671875" style="1" customWidth="1"/>
    <col min="2557" max="2560" width="10.109375" style="1" bestFit="1" customWidth="1"/>
    <col min="2561" max="2561" width="10.109375" style="1" customWidth="1"/>
    <col min="2562" max="2562" width="15.44140625" style="1" customWidth="1"/>
    <col min="2563" max="2563" width="18.44140625" style="1" customWidth="1"/>
    <col min="2564" max="2564" width="19.109375" style="1" customWidth="1"/>
    <col min="2565" max="2566" width="9.109375" style="1"/>
    <col min="2567" max="2567" width="53.33203125" style="1" customWidth="1"/>
    <col min="2568" max="2569" width="9.109375" style="1"/>
    <col min="2570" max="2570" width="51" style="1" customWidth="1"/>
    <col min="2571" max="2810" width="9.109375" style="1"/>
    <col min="2811" max="2811" width="47.33203125" style="1" customWidth="1"/>
    <col min="2812" max="2812" width="10.88671875" style="1" customWidth="1"/>
    <col min="2813" max="2816" width="10.109375" style="1" bestFit="1" customWidth="1"/>
    <col min="2817" max="2817" width="10.109375" style="1" customWidth="1"/>
    <col min="2818" max="2818" width="15.44140625" style="1" customWidth="1"/>
    <col min="2819" max="2819" width="18.44140625" style="1" customWidth="1"/>
    <col min="2820" max="2820" width="19.109375" style="1" customWidth="1"/>
    <col min="2821" max="2822" width="9.109375" style="1"/>
    <col min="2823" max="2823" width="53.33203125" style="1" customWidth="1"/>
    <col min="2824" max="2825" width="9.109375" style="1"/>
    <col min="2826" max="2826" width="51" style="1" customWidth="1"/>
    <col min="2827" max="3066" width="9.109375" style="1"/>
    <col min="3067" max="3067" width="47.33203125" style="1" customWidth="1"/>
    <col min="3068" max="3068" width="10.88671875" style="1" customWidth="1"/>
    <col min="3069" max="3072" width="10.109375" style="1" bestFit="1" customWidth="1"/>
    <col min="3073" max="3073" width="10.109375" style="1" customWidth="1"/>
    <col min="3074" max="3074" width="15.44140625" style="1" customWidth="1"/>
    <col min="3075" max="3075" width="18.44140625" style="1" customWidth="1"/>
    <col min="3076" max="3076" width="19.109375" style="1" customWidth="1"/>
    <col min="3077" max="3078" width="9.109375" style="1"/>
    <col min="3079" max="3079" width="53.33203125" style="1" customWidth="1"/>
    <col min="3080" max="3081" width="9.109375" style="1"/>
    <col min="3082" max="3082" width="51" style="1" customWidth="1"/>
    <col min="3083" max="3322" width="9.109375" style="1"/>
    <col min="3323" max="3323" width="47.33203125" style="1" customWidth="1"/>
    <col min="3324" max="3324" width="10.88671875" style="1" customWidth="1"/>
    <col min="3325" max="3328" width="10.109375" style="1" bestFit="1" customWidth="1"/>
    <col min="3329" max="3329" width="10.109375" style="1" customWidth="1"/>
    <col min="3330" max="3330" width="15.44140625" style="1" customWidth="1"/>
    <col min="3331" max="3331" width="18.44140625" style="1" customWidth="1"/>
    <col min="3332" max="3332" width="19.109375" style="1" customWidth="1"/>
    <col min="3333" max="3334" width="9.109375" style="1"/>
    <col min="3335" max="3335" width="53.33203125" style="1" customWidth="1"/>
    <col min="3336" max="3337" width="9.109375" style="1"/>
    <col min="3338" max="3338" width="51" style="1" customWidth="1"/>
    <col min="3339" max="3578" width="9.109375" style="1"/>
    <col min="3579" max="3579" width="47.33203125" style="1" customWidth="1"/>
    <col min="3580" max="3580" width="10.88671875" style="1" customWidth="1"/>
    <col min="3581" max="3584" width="10.109375" style="1" bestFit="1" customWidth="1"/>
    <col min="3585" max="3585" width="10.109375" style="1" customWidth="1"/>
    <col min="3586" max="3586" width="15.44140625" style="1" customWidth="1"/>
    <col min="3587" max="3587" width="18.44140625" style="1" customWidth="1"/>
    <col min="3588" max="3588" width="19.109375" style="1" customWidth="1"/>
    <col min="3589" max="3590" width="9.109375" style="1"/>
    <col min="3591" max="3591" width="53.33203125" style="1" customWidth="1"/>
    <col min="3592" max="3593" width="9.109375" style="1"/>
    <col min="3594" max="3594" width="51" style="1" customWidth="1"/>
    <col min="3595" max="3834" width="9.109375" style="1"/>
    <col min="3835" max="3835" width="47.33203125" style="1" customWidth="1"/>
    <col min="3836" max="3836" width="10.88671875" style="1" customWidth="1"/>
    <col min="3837" max="3840" width="10.109375" style="1" bestFit="1" customWidth="1"/>
    <col min="3841" max="3841" width="10.109375" style="1" customWidth="1"/>
    <col min="3842" max="3842" width="15.44140625" style="1" customWidth="1"/>
    <col min="3843" max="3843" width="18.44140625" style="1" customWidth="1"/>
    <col min="3844" max="3844" width="19.109375" style="1" customWidth="1"/>
    <col min="3845" max="3846" width="9.109375" style="1"/>
    <col min="3847" max="3847" width="53.33203125" style="1" customWidth="1"/>
    <col min="3848" max="3849" width="9.109375" style="1"/>
    <col min="3850" max="3850" width="51" style="1" customWidth="1"/>
    <col min="3851" max="4090" width="9.109375" style="1"/>
    <col min="4091" max="4091" width="47.33203125" style="1" customWidth="1"/>
    <col min="4092" max="4092" width="10.88671875" style="1" customWidth="1"/>
    <col min="4093" max="4096" width="10.109375" style="1" bestFit="1" customWidth="1"/>
    <col min="4097" max="4097" width="10.109375" style="1" customWidth="1"/>
    <col min="4098" max="4098" width="15.44140625" style="1" customWidth="1"/>
    <col min="4099" max="4099" width="18.44140625" style="1" customWidth="1"/>
    <col min="4100" max="4100" width="19.109375" style="1" customWidth="1"/>
    <col min="4101" max="4102" width="9.109375" style="1"/>
    <col min="4103" max="4103" width="53.33203125" style="1" customWidth="1"/>
    <col min="4104" max="4105" width="9.109375" style="1"/>
    <col min="4106" max="4106" width="51" style="1" customWidth="1"/>
    <col min="4107" max="4346" width="9.109375" style="1"/>
    <col min="4347" max="4347" width="47.33203125" style="1" customWidth="1"/>
    <col min="4348" max="4348" width="10.88671875" style="1" customWidth="1"/>
    <col min="4349" max="4352" width="10.109375" style="1" bestFit="1" customWidth="1"/>
    <col min="4353" max="4353" width="10.109375" style="1" customWidth="1"/>
    <col min="4354" max="4354" width="15.44140625" style="1" customWidth="1"/>
    <col min="4355" max="4355" width="18.44140625" style="1" customWidth="1"/>
    <col min="4356" max="4356" width="19.109375" style="1" customWidth="1"/>
    <col min="4357" max="4358" width="9.109375" style="1"/>
    <col min="4359" max="4359" width="53.33203125" style="1" customWidth="1"/>
    <col min="4360" max="4361" width="9.109375" style="1"/>
    <col min="4362" max="4362" width="51" style="1" customWidth="1"/>
    <col min="4363" max="4602" width="9.109375" style="1"/>
    <col min="4603" max="4603" width="47.33203125" style="1" customWidth="1"/>
    <col min="4604" max="4604" width="10.88671875" style="1" customWidth="1"/>
    <col min="4605" max="4608" width="10.109375" style="1" bestFit="1" customWidth="1"/>
    <col min="4609" max="4609" width="10.109375" style="1" customWidth="1"/>
    <col min="4610" max="4610" width="15.44140625" style="1" customWidth="1"/>
    <col min="4611" max="4611" width="18.44140625" style="1" customWidth="1"/>
    <col min="4612" max="4612" width="19.109375" style="1" customWidth="1"/>
    <col min="4613" max="4614" width="9.109375" style="1"/>
    <col min="4615" max="4615" width="53.33203125" style="1" customWidth="1"/>
    <col min="4616" max="4617" width="9.109375" style="1"/>
    <col min="4618" max="4618" width="51" style="1" customWidth="1"/>
    <col min="4619" max="4858" width="9.109375" style="1"/>
    <col min="4859" max="4859" width="47.33203125" style="1" customWidth="1"/>
    <col min="4860" max="4860" width="10.88671875" style="1" customWidth="1"/>
    <col min="4861" max="4864" width="10.109375" style="1" bestFit="1" customWidth="1"/>
    <col min="4865" max="4865" width="10.109375" style="1" customWidth="1"/>
    <col min="4866" max="4866" width="15.44140625" style="1" customWidth="1"/>
    <col min="4867" max="4867" width="18.44140625" style="1" customWidth="1"/>
    <col min="4868" max="4868" width="19.109375" style="1" customWidth="1"/>
    <col min="4869" max="4870" width="9.109375" style="1"/>
    <col min="4871" max="4871" width="53.33203125" style="1" customWidth="1"/>
    <col min="4872" max="4873" width="9.109375" style="1"/>
    <col min="4874" max="4874" width="51" style="1" customWidth="1"/>
    <col min="4875" max="5114" width="9.109375" style="1"/>
    <col min="5115" max="5115" width="47.33203125" style="1" customWidth="1"/>
    <col min="5116" max="5116" width="10.88671875" style="1" customWidth="1"/>
    <col min="5117" max="5120" width="10.109375" style="1" bestFit="1" customWidth="1"/>
    <col min="5121" max="5121" width="10.109375" style="1" customWidth="1"/>
    <col min="5122" max="5122" width="15.44140625" style="1" customWidth="1"/>
    <col min="5123" max="5123" width="18.44140625" style="1" customWidth="1"/>
    <col min="5124" max="5124" width="19.109375" style="1" customWidth="1"/>
    <col min="5125" max="5126" width="9.109375" style="1"/>
    <col min="5127" max="5127" width="53.33203125" style="1" customWidth="1"/>
    <col min="5128" max="5129" width="9.109375" style="1"/>
    <col min="5130" max="5130" width="51" style="1" customWidth="1"/>
    <col min="5131" max="5370" width="9.109375" style="1"/>
    <col min="5371" max="5371" width="47.33203125" style="1" customWidth="1"/>
    <col min="5372" max="5372" width="10.88671875" style="1" customWidth="1"/>
    <col min="5373" max="5376" width="10.109375" style="1" bestFit="1" customWidth="1"/>
    <col min="5377" max="5377" width="10.109375" style="1" customWidth="1"/>
    <col min="5378" max="5378" width="15.44140625" style="1" customWidth="1"/>
    <col min="5379" max="5379" width="18.44140625" style="1" customWidth="1"/>
    <col min="5380" max="5380" width="19.109375" style="1" customWidth="1"/>
    <col min="5381" max="5382" width="9.109375" style="1"/>
    <col min="5383" max="5383" width="53.33203125" style="1" customWidth="1"/>
    <col min="5384" max="5385" width="9.109375" style="1"/>
    <col min="5386" max="5386" width="51" style="1" customWidth="1"/>
    <col min="5387" max="5626" width="9.109375" style="1"/>
    <col min="5627" max="5627" width="47.33203125" style="1" customWidth="1"/>
    <col min="5628" max="5628" width="10.88671875" style="1" customWidth="1"/>
    <col min="5629" max="5632" width="10.109375" style="1" bestFit="1" customWidth="1"/>
    <col min="5633" max="5633" width="10.109375" style="1" customWidth="1"/>
    <col min="5634" max="5634" width="15.44140625" style="1" customWidth="1"/>
    <col min="5635" max="5635" width="18.44140625" style="1" customWidth="1"/>
    <col min="5636" max="5636" width="19.109375" style="1" customWidth="1"/>
    <col min="5637" max="5638" width="9.109375" style="1"/>
    <col min="5639" max="5639" width="53.33203125" style="1" customWidth="1"/>
    <col min="5640" max="5641" width="9.109375" style="1"/>
    <col min="5642" max="5642" width="51" style="1" customWidth="1"/>
    <col min="5643" max="5882" width="9.109375" style="1"/>
    <col min="5883" max="5883" width="47.33203125" style="1" customWidth="1"/>
    <col min="5884" max="5884" width="10.88671875" style="1" customWidth="1"/>
    <col min="5885" max="5888" width="10.109375" style="1" bestFit="1" customWidth="1"/>
    <col min="5889" max="5889" width="10.109375" style="1" customWidth="1"/>
    <col min="5890" max="5890" width="15.44140625" style="1" customWidth="1"/>
    <col min="5891" max="5891" width="18.44140625" style="1" customWidth="1"/>
    <col min="5892" max="5892" width="19.109375" style="1" customWidth="1"/>
    <col min="5893" max="5894" width="9.109375" style="1"/>
    <col min="5895" max="5895" width="53.33203125" style="1" customWidth="1"/>
    <col min="5896" max="5897" width="9.109375" style="1"/>
    <col min="5898" max="5898" width="51" style="1" customWidth="1"/>
    <col min="5899" max="6138" width="9.109375" style="1"/>
    <col min="6139" max="6139" width="47.33203125" style="1" customWidth="1"/>
    <col min="6140" max="6140" width="10.88671875" style="1" customWidth="1"/>
    <col min="6141" max="6144" width="10.109375" style="1" bestFit="1" customWidth="1"/>
    <col min="6145" max="6145" width="10.109375" style="1" customWidth="1"/>
    <col min="6146" max="6146" width="15.44140625" style="1" customWidth="1"/>
    <col min="6147" max="6147" width="18.44140625" style="1" customWidth="1"/>
    <col min="6148" max="6148" width="19.109375" style="1" customWidth="1"/>
    <col min="6149" max="6150" width="9.109375" style="1"/>
    <col min="6151" max="6151" width="53.33203125" style="1" customWidth="1"/>
    <col min="6152" max="6153" width="9.109375" style="1"/>
    <col min="6154" max="6154" width="51" style="1" customWidth="1"/>
    <col min="6155" max="6394" width="9.109375" style="1"/>
    <col min="6395" max="6395" width="47.33203125" style="1" customWidth="1"/>
    <col min="6396" max="6396" width="10.88671875" style="1" customWidth="1"/>
    <col min="6397" max="6400" width="10.109375" style="1" bestFit="1" customWidth="1"/>
    <col min="6401" max="6401" width="10.109375" style="1" customWidth="1"/>
    <col min="6402" max="6402" width="15.44140625" style="1" customWidth="1"/>
    <col min="6403" max="6403" width="18.44140625" style="1" customWidth="1"/>
    <col min="6404" max="6404" width="19.109375" style="1" customWidth="1"/>
    <col min="6405" max="6406" width="9.109375" style="1"/>
    <col min="6407" max="6407" width="53.33203125" style="1" customWidth="1"/>
    <col min="6408" max="6409" width="9.109375" style="1"/>
    <col min="6410" max="6410" width="51" style="1" customWidth="1"/>
    <col min="6411" max="6650" width="9.109375" style="1"/>
    <col min="6651" max="6651" width="47.33203125" style="1" customWidth="1"/>
    <col min="6652" max="6652" width="10.88671875" style="1" customWidth="1"/>
    <col min="6653" max="6656" width="10.109375" style="1" bestFit="1" customWidth="1"/>
    <col min="6657" max="6657" width="10.109375" style="1" customWidth="1"/>
    <col min="6658" max="6658" width="15.44140625" style="1" customWidth="1"/>
    <col min="6659" max="6659" width="18.44140625" style="1" customWidth="1"/>
    <col min="6660" max="6660" width="19.109375" style="1" customWidth="1"/>
    <col min="6661" max="6662" width="9.109375" style="1"/>
    <col min="6663" max="6663" width="53.33203125" style="1" customWidth="1"/>
    <col min="6664" max="6665" width="9.109375" style="1"/>
    <col min="6666" max="6666" width="51" style="1" customWidth="1"/>
    <col min="6667" max="6906" width="9.109375" style="1"/>
    <col min="6907" max="6907" width="47.33203125" style="1" customWidth="1"/>
    <col min="6908" max="6908" width="10.88671875" style="1" customWidth="1"/>
    <col min="6909" max="6912" width="10.109375" style="1" bestFit="1" customWidth="1"/>
    <col min="6913" max="6913" width="10.109375" style="1" customWidth="1"/>
    <col min="6914" max="6914" width="15.44140625" style="1" customWidth="1"/>
    <col min="6915" max="6915" width="18.44140625" style="1" customWidth="1"/>
    <col min="6916" max="6916" width="19.109375" style="1" customWidth="1"/>
    <col min="6917" max="6918" width="9.109375" style="1"/>
    <col min="6919" max="6919" width="53.33203125" style="1" customWidth="1"/>
    <col min="6920" max="6921" width="9.109375" style="1"/>
    <col min="6922" max="6922" width="51" style="1" customWidth="1"/>
    <col min="6923" max="7162" width="9.109375" style="1"/>
    <col min="7163" max="7163" width="47.33203125" style="1" customWidth="1"/>
    <col min="7164" max="7164" width="10.88671875" style="1" customWidth="1"/>
    <col min="7165" max="7168" width="10.109375" style="1" bestFit="1" customWidth="1"/>
    <col min="7169" max="7169" width="10.109375" style="1" customWidth="1"/>
    <col min="7170" max="7170" width="15.44140625" style="1" customWidth="1"/>
    <col min="7171" max="7171" width="18.44140625" style="1" customWidth="1"/>
    <col min="7172" max="7172" width="19.109375" style="1" customWidth="1"/>
    <col min="7173" max="7174" width="9.109375" style="1"/>
    <col min="7175" max="7175" width="53.33203125" style="1" customWidth="1"/>
    <col min="7176" max="7177" width="9.109375" style="1"/>
    <col min="7178" max="7178" width="51" style="1" customWidth="1"/>
    <col min="7179" max="7418" width="9.109375" style="1"/>
    <col min="7419" max="7419" width="47.33203125" style="1" customWidth="1"/>
    <col min="7420" max="7420" width="10.88671875" style="1" customWidth="1"/>
    <col min="7421" max="7424" width="10.109375" style="1" bestFit="1" customWidth="1"/>
    <col min="7425" max="7425" width="10.109375" style="1" customWidth="1"/>
    <col min="7426" max="7426" width="15.44140625" style="1" customWidth="1"/>
    <col min="7427" max="7427" width="18.44140625" style="1" customWidth="1"/>
    <col min="7428" max="7428" width="19.109375" style="1" customWidth="1"/>
    <col min="7429" max="7430" width="9.109375" style="1"/>
    <col min="7431" max="7431" width="53.33203125" style="1" customWidth="1"/>
    <col min="7432" max="7433" width="9.109375" style="1"/>
    <col min="7434" max="7434" width="51" style="1" customWidth="1"/>
    <col min="7435" max="7674" width="9.109375" style="1"/>
    <col min="7675" max="7675" width="47.33203125" style="1" customWidth="1"/>
    <col min="7676" max="7676" width="10.88671875" style="1" customWidth="1"/>
    <col min="7677" max="7680" width="10.109375" style="1" bestFit="1" customWidth="1"/>
    <col min="7681" max="7681" width="10.109375" style="1" customWidth="1"/>
    <col min="7682" max="7682" width="15.44140625" style="1" customWidth="1"/>
    <col min="7683" max="7683" width="18.44140625" style="1" customWidth="1"/>
    <col min="7684" max="7684" width="19.109375" style="1" customWidth="1"/>
    <col min="7685" max="7686" width="9.109375" style="1"/>
    <col min="7687" max="7687" width="53.33203125" style="1" customWidth="1"/>
    <col min="7688" max="7689" width="9.109375" style="1"/>
    <col min="7690" max="7690" width="51" style="1" customWidth="1"/>
    <col min="7691" max="7930" width="9.109375" style="1"/>
    <col min="7931" max="7931" width="47.33203125" style="1" customWidth="1"/>
    <col min="7932" max="7932" width="10.88671875" style="1" customWidth="1"/>
    <col min="7933" max="7936" width="10.109375" style="1" bestFit="1" customWidth="1"/>
    <col min="7937" max="7937" width="10.109375" style="1" customWidth="1"/>
    <col min="7938" max="7938" width="15.44140625" style="1" customWidth="1"/>
    <col min="7939" max="7939" width="18.44140625" style="1" customWidth="1"/>
    <col min="7940" max="7940" width="19.109375" style="1" customWidth="1"/>
    <col min="7941" max="7942" width="9.109375" style="1"/>
    <col min="7943" max="7943" width="53.33203125" style="1" customWidth="1"/>
    <col min="7944" max="7945" width="9.109375" style="1"/>
    <col min="7946" max="7946" width="51" style="1" customWidth="1"/>
    <col min="7947" max="8186" width="9.109375" style="1"/>
    <col min="8187" max="8187" width="47.33203125" style="1" customWidth="1"/>
    <col min="8188" max="8188" width="10.88671875" style="1" customWidth="1"/>
    <col min="8189" max="8192" width="10.109375" style="1" bestFit="1" customWidth="1"/>
    <col min="8193" max="8193" width="10.109375" style="1" customWidth="1"/>
    <col min="8194" max="8194" width="15.44140625" style="1" customWidth="1"/>
    <col min="8195" max="8195" width="18.44140625" style="1" customWidth="1"/>
    <col min="8196" max="8196" width="19.109375" style="1" customWidth="1"/>
    <col min="8197" max="8198" width="9.109375" style="1"/>
    <col min="8199" max="8199" width="53.33203125" style="1" customWidth="1"/>
    <col min="8200" max="8201" width="9.109375" style="1"/>
    <col min="8202" max="8202" width="51" style="1" customWidth="1"/>
    <col min="8203" max="8442" width="9.109375" style="1"/>
    <col min="8443" max="8443" width="47.33203125" style="1" customWidth="1"/>
    <col min="8444" max="8444" width="10.88671875" style="1" customWidth="1"/>
    <col min="8445" max="8448" width="10.109375" style="1" bestFit="1" customWidth="1"/>
    <col min="8449" max="8449" width="10.109375" style="1" customWidth="1"/>
    <col min="8450" max="8450" width="15.44140625" style="1" customWidth="1"/>
    <col min="8451" max="8451" width="18.44140625" style="1" customWidth="1"/>
    <col min="8452" max="8452" width="19.109375" style="1" customWidth="1"/>
    <col min="8453" max="8454" width="9.109375" style="1"/>
    <col min="8455" max="8455" width="53.33203125" style="1" customWidth="1"/>
    <col min="8456" max="8457" width="9.109375" style="1"/>
    <col min="8458" max="8458" width="51" style="1" customWidth="1"/>
    <col min="8459" max="8698" width="9.109375" style="1"/>
    <col min="8699" max="8699" width="47.33203125" style="1" customWidth="1"/>
    <col min="8700" max="8700" width="10.88671875" style="1" customWidth="1"/>
    <col min="8701" max="8704" width="10.109375" style="1" bestFit="1" customWidth="1"/>
    <col min="8705" max="8705" width="10.109375" style="1" customWidth="1"/>
    <col min="8706" max="8706" width="15.44140625" style="1" customWidth="1"/>
    <col min="8707" max="8707" width="18.44140625" style="1" customWidth="1"/>
    <col min="8708" max="8708" width="19.109375" style="1" customWidth="1"/>
    <col min="8709" max="8710" width="9.109375" style="1"/>
    <col min="8711" max="8711" width="53.33203125" style="1" customWidth="1"/>
    <col min="8712" max="8713" width="9.109375" style="1"/>
    <col min="8714" max="8714" width="51" style="1" customWidth="1"/>
    <col min="8715" max="8954" width="9.109375" style="1"/>
    <col min="8955" max="8955" width="47.33203125" style="1" customWidth="1"/>
    <col min="8956" max="8956" width="10.88671875" style="1" customWidth="1"/>
    <col min="8957" max="8960" width="10.109375" style="1" bestFit="1" customWidth="1"/>
    <col min="8961" max="8961" width="10.109375" style="1" customWidth="1"/>
    <col min="8962" max="8962" width="15.44140625" style="1" customWidth="1"/>
    <col min="8963" max="8963" width="18.44140625" style="1" customWidth="1"/>
    <col min="8964" max="8964" width="19.109375" style="1" customWidth="1"/>
    <col min="8965" max="8966" width="9.109375" style="1"/>
    <col min="8967" max="8967" width="53.33203125" style="1" customWidth="1"/>
    <col min="8968" max="8969" width="9.109375" style="1"/>
    <col min="8970" max="8970" width="51" style="1" customWidth="1"/>
    <col min="8971" max="9210" width="9.109375" style="1"/>
    <col min="9211" max="9211" width="47.33203125" style="1" customWidth="1"/>
    <col min="9212" max="9212" width="10.88671875" style="1" customWidth="1"/>
    <col min="9213" max="9216" width="10.109375" style="1" bestFit="1" customWidth="1"/>
    <col min="9217" max="9217" width="10.109375" style="1" customWidth="1"/>
    <col min="9218" max="9218" width="15.44140625" style="1" customWidth="1"/>
    <col min="9219" max="9219" width="18.44140625" style="1" customWidth="1"/>
    <col min="9220" max="9220" width="19.109375" style="1" customWidth="1"/>
    <col min="9221" max="9222" width="9.109375" style="1"/>
    <col min="9223" max="9223" width="53.33203125" style="1" customWidth="1"/>
    <col min="9224" max="9225" width="9.109375" style="1"/>
    <col min="9226" max="9226" width="51" style="1" customWidth="1"/>
    <col min="9227" max="9466" width="9.109375" style="1"/>
    <col min="9467" max="9467" width="47.33203125" style="1" customWidth="1"/>
    <col min="9468" max="9468" width="10.88671875" style="1" customWidth="1"/>
    <col min="9469" max="9472" width="10.109375" style="1" bestFit="1" customWidth="1"/>
    <col min="9473" max="9473" width="10.109375" style="1" customWidth="1"/>
    <col min="9474" max="9474" width="15.44140625" style="1" customWidth="1"/>
    <col min="9475" max="9475" width="18.44140625" style="1" customWidth="1"/>
    <col min="9476" max="9476" width="19.109375" style="1" customWidth="1"/>
    <col min="9477" max="9478" width="9.109375" style="1"/>
    <col min="9479" max="9479" width="53.33203125" style="1" customWidth="1"/>
    <col min="9480" max="9481" width="9.109375" style="1"/>
    <col min="9482" max="9482" width="51" style="1" customWidth="1"/>
    <col min="9483" max="9722" width="9.109375" style="1"/>
    <col min="9723" max="9723" width="47.33203125" style="1" customWidth="1"/>
    <col min="9724" max="9724" width="10.88671875" style="1" customWidth="1"/>
    <col min="9725" max="9728" width="10.109375" style="1" bestFit="1" customWidth="1"/>
    <col min="9729" max="9729" width="10.109375" style="1" customWidth="1"/>
    <col min="9730" max="9730" width="15.44140625" style="1" customWidth="1"/>
    <col min="9731" max="9731" width="18.44140625" style="1" customWidth="1"/>
    <col min="9732" max="9732" width="19.109375" style="1" customWidth="1"/>
    <col min="9733" max="9734" width="9.109375" style="1"/>
    <col min="9735" max="9735" width="53.33203125" style="1" customWidth="1"/>
    <col min="9736" max="9737" width="9.109375" style="1"/>
    <col min="9738" max="9738" width="51" style="1" customWidth="1"/>
    <col min="9739" max="9978" width="9.109375" style="1"/>
    <col min="9979" max="9979" width="47.33203125" style="1" customWidth="1"/>
    <col min="9980" max="9980" width="10.88671875" style="1" customWidth="1"/>
    <col min="9981" max="9984" width="10.109375" style="1" bestFit="1" customWidth="1"/>
    <col min="9985" max="9985" width="10.109375" style="1" customWidth="1"/>
    <col min="9986" max="9986" width="15.44140625" style="1" customWidth="1"/>
    <col min="9987" max="9987" width="18.44140625" style="1" customWidth="1"/>
    <col min="9988" max="9988" width="19.109375" style="1" customWidth="1"/>
    <col min="9989" max="9990" width="9.109375" style="1"/>
    <col min="9991" max="9991" width="53.33203125" style="1" customWidth="1"/>
    <col min="9992" max="9993" width="9.109375" style="1"/>
    <col min="9994" max="9994" width="51" style="1" customWidth="1"/>
    <col min="9995" max="10234" width="9.109375" style="1"/>
    <col min="10235" max="10235" width="47.33203125" style="1" customWidth="1"/>
    <col min="10236" max="10236" width="10.88671875" style="1" customWidth="1"/>
    <col min="10237" max="10240" width="10.109375" style="1" bestFit="1" customWidth="1"/>
    <col min="10241" max="10241" width="10.109375" style="1" customWidth="1"/>
    <col min="10242" max="10242" width="15.44140625" style="1" customWidth="1"/>
    <col min="10243" max="10243" width="18.44140625" style="1" customWidth="1"/>
    <col min="10244" max="10244" width="19.109375" style="1" customWidth="1"/>
    <col min="10245" max="10246" width="9.109375" style="1"/>
    <col min="10247" max="10247" width="53.33203125" style="1" customWidth="1"/>
    <col min="10248" max="10249" width="9.109375" style="1"/>
    <col min="10250" max="10250" width="51" style="1" customWidth="1"/>
    <col min="10251" max="10490" width="9.109375" style="1"/>
    <col min="10491" max="10491" width="47.33203125" style="1" customWidth="1"/>
    <col min="10492" max="10492" width="10.88671875" style="1" customWidth="1"/>
    <col min="10493" max="10496" width="10.109375" style="1" bestFit="1" customWidth="1"/>
    <col min="10497" max="10497" width="10.109375" style="1" customWidth="1"/>
    <col min="10498" max="10498" width="15.44140625" style="1" customWidth="1"/>
    <col min="10499" max="10499" width="18.44140625" style="1" customWidth="1"/>
    <col min="10500" max="10500" width="19.109375" style="1" customWidth="1"/>
    <col min="10501" max="10502" width="9.109375" style="1"/>
    <col min="10503" max="10503" width="53.33203125" style="1" customWidth="1"/>
    <col min="10504" max="10505" width="9.109375" style="1"/>
    <col min="10506" max="10506" width="51" style="1" customWidth="1"/>
    <col min="10507" max="10746" width="9.109375" style="1"/>
    <col min="10747" max="10747" width="47.33203125" style="1" customWidth="1"/>
    <col min="10748" max="10748" width="10.88671875" style="1" customWidth="1"/>
    <col min="10749" max="10752" width="10.109375" style="1" bestFit="1" customWidth="1"/>
    <col min="10753" max="10753" width="10.109375" style="1" customWidth="1"/>
    <col min="10754" max="10754" width="15.44140625" style="1" customWidth="1"/>
    <col min="10755" max="10755" width="18.44140625" style="1" customWidth="1"/>
    <col min="10756" max="10756" width="19.109375" style="1" customWidth="1"/>
    <col min="10757" max="10758" width="9.109375" style="1"/>
    <col min="10759" max="10759" width="53.33203125" style="1" customWidth="1"/>
    <col min="10760" max="10761" width="9.109375" style="1"/>
    <col min="10762" max="10762" width="51" style="1" customWidth="1"/>
    <col min="10763" max="11002" width="9.109375" style="1"/>
    <col min="11003" max="11003" width="47.33203125" style="1" customWidth="1"/>
    <col min="11004" max="11004" width="10.88671875" style="1" customWidth="1"/>
    <col min="11005" max="11008" width="10.109375" style="1" bestFit="1" customWidth="1"/>
    <col min="11009" max="11009" width="10.109375" style="1" customWidth="1"/>
    <col min="11010" max="11010" width="15.44140625" style="1" customWidth="1"/>
    <col min="11011" max="11011" width="18.44140625" style="1" customWidth="1"/>
    <col min="11012" max="11012" width="19.109375" style="1" customWidth="1"/>
    <col min="11013" max="11014" width="9.109375" style="1"/>
    <col min="11015" max="11015" width="53.33203125" style="1" customWidth="1"/>
    <col min="11016" max="11017" width="9.109375" style="1"/>
    <col min="11018" max="11018" width="51" style="1" customWidth="1"/>
    <col min="11019" max="11258" width="9.109375" style="1"/>
    <col min="11259" max="11259" width="47.33203125" style="1" customWidth="1"/>
    <col min="11260" max="11260" width="10.88671875" style="1" customWidth="1"/>
    <col min="11261" max="11264" width="10.109375" style="1" bestFit="1" customWidth="1"/>
    <col min="11265" max="11265" width="10.109375" style="1" customWidth="1"/>
    <col min="11266" max="11266" width="15.44140625" style="1" customWidth="1"/>
    <col min="11267" max="11267" width="18.44140625" style="1" customWidth="1"/>
    <col min="11268" max="11268" width="19.109375" style="1" customWidth="1"/>
    <col min="11269" max="11270" width="9.109375" style="1"/>
    <col min="11271" max="11271" width="53.33203125" style="1" customWidth="1"/>
    <col min="11272" max="11273" width="9.109375" style="1"/>
    <col min="11274" max="11274" width="51" style="1" customWidth="1"/>
    <col min="11275" max="11514" width="9.109375" style="1"/>
    <col min="11515" max="11515" width="47.33203125" style="1" customWidth="1"/>
    <col min="11516" max="11516" width="10.88671875" style="1" customWidth="1"/>
    <col min="11517" max="11520" width="10.109375" style="1" bestFit="1" customWidth="1"/>
    <col min="11521" max="11521" width="10.109375" style="1" customWidth="1"/>
    <col min="11522" max="11522" width="15.44140625" style="1" customWidth="1"/>
    <col min="11523" max="11523" width="18.44140625" style="1" customWidth="1"/>
    <col min="11524" max="11524" width="19.109375" style="1" customWidth="1"/>
    <col min="11525" max="11526" width="9.109375" style="1"/>
    <col min="11527" max="11527" width="53.33203125" style="1" customWidth="1"/>
    <col min="11528" max="11529" width="9.109375" style="1"/>
    <col min="11530" max="11530" width="51" style="1" customWidth="1"/>
    <col min="11531" max="11770" width="9.109375" style="1"/>
    <col min="11771" max="11771" width="47.33203125" style="1" customWidth="1"/>
    <col min="11772" max="11772" width="10.88671875" style="1" customWidth="1"/>
    <col min="11773" max="11776" width="10.109375" style="1" bestFit="1" customWidth="1"/>
    <col min="11777" max="11777" width="10.109375" style="1" customWidth="1"/>
    <col min="11778" max="11778" width="15.44140625" style="1" customWidth="1"/>
    <col min="11779" max="11779" width="18.44140625" style="1" customWidth="1"/>
    <col min="11780" max="11780" width="19.109375" style="1" customWidth="1"/>
    <col min="11781" max="11782" width="9.109375" style="1"/>
    <col min="11783" max="11783" width="53.33203125" style="1" customWidth="1"/>
    <col min="11784" max="11785" width="9.109375" style="1"/>
    <col min="11786" max="11786" width="51" style="1" customWidth="1"/>
    <col min="11787" max="12026" width="9.109375" style="1"/>
    <col min="12027" max="12027" width="47.33203125" style="1" customWidth="1"/>
    <col min="12028" max="12028" width="10.88671875" style="1" customWidth="1"/>
    <col min="12029" max="12032" width="10.109375" style="1" bestFit="1" customWidth="1"/>
    <col min="12033" max="12033" width="10.109375" style="1" customWidth="1"/>
    <col min="12034" max="12034" width="15.44140625" style="1" customWidth="1"/>
    <col min="12035" max="12035" width="18.44140625" style="1" customWidth="1"/>
    <col min="12036" max="12036" width="19.109375" style="1" customWidth="1"/>
    <col min="12037" max="12038" width="9.109375" style="1"/>
    <col min="12039" max="12039" width="53.33203125" style="1" customWidth="1"/>
    <col min="12040" max="12041" width="9.109375" style="1"/>
    <col min="12042" max="12042" width="51" style="1" customWidth="1"/>
    <col min="12043" max="12282" width="9.109375" style="1"/>
    <col min="12283" max="12283" width="47.33203125" style="1" customWidth="1"/>
    <col min="12284" max="12284" width="10.88671875" style="1" customWidth="1"/>
    <col min="12285" max="12288" width="10.109375" style="1" bestFit="1" customWidth="1"/>
    <col min="12289" max="12289" width="10.109375" style="1" customWidth="1"/>
    <col min="12290" max="12290" width="15.44140625" style="1" customWidth="1"/>
    <col min="12291" max="12291" width="18.44140625" style="1" customWidth="1"/>
    <col min="12292" max="12292" width="19.109375" style="1" customWidth="1"/>
    <col min="12293" max="12294" width="9.109375" style="1"/>
    <col min="12295" max="12295" width="53.33203125" style="1" customWidth="1"/>
    <col min="12296" max="12297" width="9.109375" style="1"/>
    <col min="12298" max="12298" width="51" style="1" customWidth="1"/>
    <col min="12299" max="12538" width="9.109375" style="1"/>
    <col min="12539" max="12539" width="47.33203125" style="1" customWidth="1"/>
    <col min="12540" max="12540" width="10.88671875" style="1" customWidth="1"/>
    <col min="12541" max="12544" width="10.109375" style="1" bestFit="1" customWidth="1"/>
    <col min="12545" max="12545" width="10.109375" style="1" customWidth="1"/>
    <col min="12546" max="12546" width="15.44140625" style="1" customWidth="1"/>
    <col min="12547" max="12547" width="18.44140625" style="1" customWidth="1"/>
    <col min="12548" max="12548" width="19.109375" style="1" customWidth="1"/>
    <col min="12549" max="12550" width="9.109375" style="1"/>
    <col min="12551" max="12551" width="53.33203125" style="1" customWidth="1"/>
    <col min="12552" max="12553" width="9.109375" style="1"/>
    <col min="12554" max="12554" width="51" style="1" customWidth="1"/>
    <col min="12555" max="12794" width="9.109375" style="1"/>
    <col min="12795" max="12795" width="47.33203125" style="1" customWidth="1"/>
    <col min="12796" max="12796" width="10.88671875" style="1" customWidth="1"/>
    <col min="12797" max="12800" width="10.109375" style="1" bestFit="1" customWidth="1"/>
    <col min="12801" max="12801" width="10.109375" style="1" customWidth="1"/>
    <col min="12802" max="12802" width="15.44140625" style="1" customWidth="1"/>
    <col min="12803" max="12803" width="18.44140625" style="1" customWidth="1"/>
    <col min="12804" max="12804" width="19.109375" style="1" customWidth="1"/>
    <col min="12805" max="12806" width="9.109375" style="1"/>
    <col min="12807" max="12807" width="53.33203125" style="1" customWidth="1"/>
    <col min="12808" max="12809" width="9.109375" style="1"/>
    <col min="12810" max="12810" width="51" style="1" customWidth="1"/>
    <col min="12811" max="13050" width="9.109375" style="1"/>
    <col min="13051" max="13051" width="47.33203125" style="1" customWidth="1"/>
    <col min="13052" max="13052" width="10.88671875" style="1" customWidth="1"/>
    <col min="13053" max="13056" width="10.109375" style="1" bestFit="1" customWidth="1"/>
    <col min="13057" max="13057" width="10.109375" style="1" customWidth="1"/>
    <col min="13058" max="13058" width="15.44140625" style="1" customWidth="1"/>
    <col min="13059" max="13059" width="18.44140625" style="1" customWidth="1"/>
    <col min="13060" max="13060" width="19.109375" style="1" customWidth="1"/>
    <col min="13061" max="13062" width="9.109375" style="1"/>
    <col min="13063" max="13063" width="53.33203125" style="1" customWidth="1"/>
    <col min="13064" max="13065" width="9.109375" style="1"/>
    <col min="13066" max="13066" width="51" style="1" customWidth="1"/>
    <col min="13067" max="13306" width="9.109375" style="1"/>
    <col min="13307" max="13307" width="47.33203125" style="1" customWidth="1"/>
    <col min="13308" max="13308" width="10.88671875" style="1" customWidth="1"/>
    <col min="13309" max="13312" width="10.109375" style="1" bestFit="1" customWidth="1"/>
    <col min="13313" max="13313" width="10.109375" style="1" customWidth="1"/>
    <col min="13314" max="13314" width="15.44140625" style="1" customWidth="1"/>
    <col min="13315" max="13315" width="18.44140625" style="1" customWidth="1"/>
    <col min="13316" max="13316" width="19.109375" style="1" customWidth="1"/>
    <col min="13317" max="13318" width="9.109375" style="1"/>
    <col min="13319" max="13319" width="53.33203125" style="1" customWidth="1"/>
    <col min="13320" max="13321" width="9.109375" style="1"/>
    <col min="13322" max="13322" width="51" style="1" customWidth="1"/>
    <col min="13323" max="13562" width="9.109375" style="1"/>
    <col min="13563" max="13563" width="47.33203125" style="1" customWidth="1"/>
    <col min="13564" max="13564" width="10.88671875" style="1" customWidth="1"/>
    <col min="13565" max="13568" width="10.109375" style="1" bestFit="1" customWidth="1"/>
    <col min="13569" max="13569" width="10.109375" style="1" customWidth="1"/>
    <col min="13570" max="13570" width="15.44140625" style="1" customWidth="1"/>
    <col min="13571" max="13571" width="18.44140625" style="1" customWidth="1"/>
    <col min="13572" max="13572" width="19.109375" style="1" customWidth="1"/>
    <col min="13573" max="13574" width="9.109375" style="1"/>
    <col min="13575" max="13575" width="53.33203125" style="1" customWidth="1"/>
    <col min="13576" max="13577" width="9.109375" style="1"/>
    <col min="13578" max="13578" width="51" style="1" customWidth="1"/>
    <col min="13579" max="13818" width="9.109375" style="1"/>
    <col min="13819" max="13819" width="47.33203125" style="1" customWidth="1"/>
    <col min="13820" max="13820" width="10.88671875" style="1" customWidth="1"/>
    <col min="13821" max="13824" width="10.109375" style="1" bestFit="1" customWidth="1"/>
    <col min="13825" max="13825" width="10.109375" style="1" customWidth="1"/>
    <col min="13826" max="13826" width="15.44140625" style="1" customWidth="1"/>
    <col min="13827" max="13827" width="18.44140625" style="1" customWidth="1"/>
    <col min="13828" max="13828" width="19.109375" style="1" customWidth="1"/>
    <col min="13829" max="13830" width="9.109375" style="1"/>
    <col min="13831" max="13831" width="53.33203125" style="1" customWidth="1"/>
    <col min="13832" max="13833" width="9.109375" style="1"/>
    <col min="13834" max="13834" width="51" style="1" customWidth="1"/>
    <col min="13835" max="14074" width="9.109375" style="1"/>
    <col min="14075" max="14075" width="47.33203125" style="1" customWidth="1"/>
    <col min="14076" max="14076" width="10.88671875" style="1" customWidth="1"/>
    <col min="14077" max="14080" width="10.109375" style="1" bestFit="1" customWidth="1"/>
    <col min="14081" max="14081" width="10.109375" style="1" customWidth="1"/>
    <col min="14082" max="14082" width="15.44140625" style="1" customWidth="1"/>
    <col min="14083" max="14083" width="18.44140625" style="1" customWidth="1"/>
    <col min="14084" max="14084" width="19.109375" style="1" customWidth="1"/>
    <col min="14085" max="14086" width="9.109375" style="1"/>
    <col min="14087" max="14087" width="53.33203125" style="1" customWidth="1"/>
    <col min="14088" max="14089" width="9.109375" style="1"/>
    <col min="14090" max="14090" width="51" style="1" customWidth="1"/>
    <col min="14091" max="14330" width="9.109375" style="1"/>
    <col min="14331" max="14331" width="47.33203125" style="1" customWidth="1"/>
    <col min="14332" max="14332" width="10.88671875" style="1" customWidth="1"/>
    <col min="14333" max="14336" width="10.109375" style="1" bestFit="1" customWidth="1"/>
    <col min="14337" max="14337" width="10.109375" style="1" customWidth="1"/>
    <col min="14338" max="14338" width="15.44140625" style="1" customWidth="1"/>
    <col min="14339" max="14339" width="18.44140625" style="1" customWidth="1"/>
    <col min="14340" max="14340" width="19.109375" style="1" customWidth="1"/>
    <col min="14341" max="14342" width="9.109375" style="1"/>
    <col min="14343" max="14343" width="53.33203125" style="1" customWidth="1"/>
    <col min="14344" max="14345" width="9.109375" style="1"/>
    <col min="14346" max="14346" width="51" style="1" customWidth="1"/>
    <col min="14347" max="14586" width="9.109375" style="1"/>
    <col min="14587" max="14587" width="47.33203125" style="1" customWidth="1"/>
    <col min="14588" max="14588" width="10.88671875" style="1" customWidth="1"/>
    <col min="14589" max="14592" width="10.109375" style="1" bestFit="1" customWidth="1"/>
    <col min="14593" max="14593" width="10.109375" style="1" customWidth="1"/>
    <col min="14594" max="14594" width="15.44140625" style="1" customWidth="1"/>
    <col min="14595" max="14595" width="18.44140625" style="1" customWidth="1"/>
    <col min="14596" max="14596" width="19.109375" style="1" customWidth="1"/>
    <col min="14597" max="14598" width="9.109375" style="1"/>
    <col min="14599" max="14599" width="53.33203125" style="1" customWidth="1"/>
    <col min="14600" max="14601" width="9.109375" style="1"/>
    <col min="14602" max="14602" width="51" style="1" customWidth="1"/>
    <col min="14603" max="14842" width="9.109375" style="1"/>
    <col min="14843" max="14843" width="47.33203125" style="1" customWidth="1"/>
    <col min="14844" max="14844" width="10.88671875" style="1" customWidth="1"/>
    <col min="14845" max="14848" width="10.109375" style="1" bestFit="1" customWidth="1"/>
    <col min="14849" max="14849" width="10.109375" style="1" customWidth="1"/>
    <col min="14850" max="14850" width="15.44140625" style="1" customWidth="1"/>
    <col min="14851" max="14851" width="18.44140625" style="1" customWidth="1"/>
    <col min="14852" max="14852" width="19.109375" style="1" customWidth="1"/>
    <col min="14853" max="14854" width="9.109375" style="1"/>
    <col min="14855" max="14855" width="53.33203125" style="1" customWidth="1"/>
    <col min="14856" max="14857" width="9.109375" style="1"/>
    <col min="14858" max="14858" width="51" style="1" customWidth="1"/>
    <col min="14859" max="15098" width="9.109375" style="1"/>
    <col min="15099" max="15099" width="47.33203125" style="1" customWidth="1"/>
    <col min="15100" max="15100" width="10.88671875" style="1" customWidth="1"/>
    <col min="15101" max="15104" width="10.109375" style="1" bestFit="1" customWidth="1"/>
    <col min="15105" max="15105" width="10.109375" style="1" customWidth="1"/>
    <col min="15106" max="15106" width="15.44140625" style="1" customWidth="1"/>
    <col min="15107" max="15107" width="18.44140625" style="1" customWidth="1"/>
    <col min="15108" max="15108" width="19.109375" style="1" customWidth="1"/>
    <col min="15109" max="15110" width="9.109375" style="1"/>
    <col min="15111" max="15111" width="53.33203125" style="1" customWidth="1"/>
    <col min="15112" max="15113" width="9.109375" style="1"/>
    <col min="15114" max="15114" width="51" style="1" customWidth="1"/>
    <col min="15115" max="15354" width="9.109375" style="1"/>
    <col min="15355" max="15355" width="47.33203125" style="1" customWidth="1"/>
    <col min="15356" max="15356" width="10.88671875" style="1" customWidth="1"/>
    <col min="15357" max="15360" width="10.109375" style="1" bestFit="1" customWidth="1"/>
    <col min="15361" max="15361" width="10.109375" style="1" customWidth="1"/>
    <col min="15362" max="15362" width="15.44140625" style="1" customWidth="1"/>
    <col min="15363" max="15363" width="18.44140625" style="1" customWidth="1"/>
    <col min="15364" max="15364" width="19.109375" style="1" customWidth="1"/>
    <col min="15365" max="15366" width="9.109375" style="1"/>
    <col min="15367" max="15367" width="53.33203125" style="1" customWidth="1"/>
    <col min="15368" max="15369" width="9.109375" style="1"/>
    <col min="15370" max="15370" width="51" style="1" customWidth="1"/>
    <col min="15371" max="15610" width="9.109375" style="1"/>
    <col min="15611" max="15611" width="47.33203125" style="1" customWidth="1"/>
    <col min="15612" max="15612" width="10.88671875" style="1" customWidth="1"/>
    <col min="15613" max="15616" width="10.109375" style="1" bestFit="1" customWidth="1"/>
    <col min="15617" max="15617" width="10.109375" style="1" customWidth="1"/>
    <col min="15618" max="15618" width="15.44140625" style="1" customWidth="1"/>
    <col min="15619" max="15619" width="18.44140625" style="1" customWidth="1"/>
    <col min="15620" max="15620" width="19.109375" style="1" customWidth="1"/>
    <col min="15621" max="15622" width="9.109375" style="1"/>
    <col min="15623" max="15623" width="53.33203125" style="1" customWidth="1"/>
    <col min="15624" max="15625" width="9.109375" style="1"/>
    <col min="15626" max="15626" width="51" style="1" customWidth="1"/>
    <col min="15627" max="15866" width="9.109375" style="1"/>
    <col min="15867" max="15867" width="47.33203125" style="1" customWidth="1"/>
    <col min="15868" max="15868" width="10.88671875" style="1" customWidth="1"/>
    <col min="15869" max="15872" width="10.109375" style="1" bestFit="1" customWidth="1"/>
    <col min="15873" max="15873" width="10.109375" style="1" customWidth="1"/>
    <col min="15874" max="15874" width="15.44140625" style="1" customWidth="1"/>
    <col min="15875" max="15875" width="18.44140625" style="1" customWidth="1"/>
    <col min="15876" max="15876" width="19.109375" style="1" customWidth="1"/>
    <col min="15877" max="15878" width="9.109375" style="1"/>
    <col min="15879" max="15879" width="53.33203125" style="1" customWidth="1"/>
    <col min="15880" max="15881" width="9.109375" style="1"/>
    <col min="15882" max="15882" width="51" style="1" customWidth="1"/>
    <col min="15883" max="16122" width="9.109375" style="1"/>
    <col min="16123" max="16123" width="47.33203125" style="1" customWidth="1"/>
    <col min="16124" max="16124" width="10.88671875" style="1" customWidth="1"/>
    <col min="16125" max="16128" width="10.109375" style="1" bestFit="1" customWidth="1"/>
    <col min="16129" max="16129" width="10.109375" style="1" customWidth="1"/>
    <col min="16130" max="16130" width="15.44140625" style="1" customWidth="1"/>
    <col min="16131" max="16131" width="18.44140625" style="1" customWidth="1"/>
    <col min="16132" max="16132" width="19.109375" style="1" customWidth="1"/>
    <col min="16133" max="16134" width="9.109375" style="1"/>
    <col min="16135" max="16135" width="53.33203125" style="1" customWidth="1"/>
    <col min="16136" max="16137" width="9.109375" style="1"/>
    <col min="16138" max="16138" width="51" style="1" customWidth="1"/>
    <col min="16139" max="16384" width="9.109375" style="1"/>
  </cols>
  <sheetData>
    <row r="1" spans="1:7" ht="13.8" thickBot="1">
      <c r="B1" s="135"/>
      <c r="C1" s="135"/>
      <c r="D1" s="135"/>
      <c r="E1" s="135"/>
      <c r="F1" s="135"/>
      <c r="G1" s="135"/>
    </row>
    <row r="2" spans="1:7" ht="54.75" customHeight="1" thickBot="1">
      <c r="A2" s="136" t="s">
        <v>108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134" t="s">
        <v>5</v>
      </c>
    </row>
    <row r="3" spans="1:7" ht="15" customHeight="1">
      <c r="A3" s="6" t="s">
        <v>6</v>
      </c>
      <c r="B3" s="137">
        <f t="shared" ref="B3:G3" si="0">B4+B8+B9+B13</f>
        <v>16831014.370000001</v>
      </c>
      <c r="C3" s="137">
        <f t="shared" si="0"/>
        <v>16770529.449999999</v>
      </c>
      <c r="D3" s="137">
        <f t="shared" si="0"/>
        <v>16787535</v>
      </c>
      <c r="E3" s="137">
        <f t="shared" si="0"/>
        <v>17077535</v>
      </c>
      <c r="F3" s="137">
        <f t="shared" si="0"/>
        <v>17387535</v>
      </c>
      <c r="G3" s="138">
        <f t="shared" si="0"/>
        <v>17737535</v>
      </c>
    </row>
    <row r="4" spans="1:7">
      <c r="A4" s="139" t="s">
        <v>7</v>
      </c>
      <c r="B4" s="60">
        <f t="shared" ref="B4:G4" si="1">SUM(B5:B7)</f>
        <v>8210267.3600000003</v>
      </c>
      <c r="C4" s="60">
        <f t="shared" si="1"/>
        <v>8556000</v>
      </c>
      <c r="D4" s="60">
        <f t="shared" si="1"/>
        <v>8846000</v>
      </c>
      <c r="E4" s="60">
        <f t="shared" si="1"/>
        <v>9136000</v>
      </c>
      <c r="F4" s="60">
        <f t="shared" si="1"/>
        <v>9446000</v>
      </c>
      <c r="G4" s="61">
        <f t="shared" si="1"/>
        <v>9796000</v>
      </c>
    </row>
    <row r="5" spans="1:7">
      <c r="A5" s="139" t="s">
        <v>8</v>
      </c>
      <c r="B5" s="50">
        <f>[1]Eelarvearuanne!H8</f>
        <v>7925073.0300000003</v>
      </c>
      <c r="C5" s="50">
        <f>[1]Eelarvearuanne!D8</f>
        <v>8260000</v>
      </c>
      <c r="D5" s="51">
        <v>8550000</v>
      </c>
      <c r="E5" s="51">
        <v>8840000</v>
      </c>
      <c r="F5" s="51">
        <v>9150000</v>
      </c>
      <c r="G5" s="52">
        <v>9500000</v>
      </c>
    </row>
    <row r="6" spans="1:7">
      <c r="A6" s="139" t="s">
        <v>9</v>
      </c>
      <c r="B6" s="50">
        <f>[1]Eelarvearuanne!H9</f>
        <v>284325.03000000003</v>
      </c>
      <c r="C6" s="50">
        <f>[1]Eelarvearuanne!D9</f>
        <v>295000</v>
      </c>
      <c r="D6" s="51">
        <v>295000</v>
      </c>
      <c r="E6" s="51">
        <v>295000</v>
      </c>
      <c r="F6" s="51">
        <v>295000</v>
      </c>
      <c r="G6" s="52">
        <v>295000</v>
      </c>
    </row>
    <row r="7" spans="1:7">
      <c r="A7" s="139" t="s">
        <v>10</v>
      </c>
      <c r="B7" s="50">
        <f>[1]Eelarvearuanne!H7-[1]Eelarvearuanne!H8-[1]Eelarvearuanne!H9</f>
        <v>869.30000000004657</v>
      </c>
      <c r="C7" s="50">
        <f>[1]Eelarvearuanne!D7-[1]Eelarvearuanne!D8-[1]Eelarvearuanne!D9</f>
        <v>1000</v>
      </c>
      <c r="D7" s="51">
        <v>1000</v>
      </c>
      <c r="E7" s="51">
        <v>1000</v>
      </c>
      <c r="F7" s="51">
        <v>1000</v>
      </c>
      <c r="G7" s="52">
        <v>1000</v>
      </c>
    </row>
    <row r="8" spans="1:7">
      <c r="A8" s="139" t="s">
        <v>11</v>
      </c>
      <c r="B8" s="50">
        <f>[1]Eelarvearuanne!H14</f>
        <v>995163.3</v>
      </c>
      <c r="C8" s="50">
        <f>[1]Eelarvearuanne!D14</f>
        <v>1126860</v>
      </c>
      <c r="D8" s="51">
        <f>1111800-11800</f>
        <v>1100000</v>
      </c>
      <c r="E8" s="51">
        <f>D8</f>
        <v>1100000</v>
      </c>
      <c r="F8" s="51">
        <f>E8</f>
        <v>1100000</v>
      </c>
      <c r="G8" s="52">
        <f>F8</f>
        <v>1100000</v>
      </c>
    </row>
    <row r="9" spans="1:7">
      <c r="A9" s="139" t="s">
        <v>12</v>
      </c>
      <c r="B9" s="50">
        <f t="shared" ref="B9:G9" si="2">SUM(B10:B12)</f>
        <v>7551238.96</v>
      </c>
      <c r="C9" s="60">
        <f t="shared" si="2"/>
        <v>6991669.4500000002</v>
      </c>
      <c r="D9" s="60">
        <f t="shared" si="2"/>
        <v>6745535</v>
      </c>
      <c r="E9" s="60">
        <f t="shared" si="2"/>
        <v>6745535</v>
      </c>
      <c r="F9" s="60">
        <f t="shared" si="2"/>
        <v>6745535</v>
      </c>
      <c r="G9" s="61">
        <f t="shared" si="2"/>
        <v>6745535</v>
      </c>
    </row>
    <row r="10" spans="1:7">
      <c r="A10" s="139" t="s">
        <v>13</v>
      </c>
      <c r="B10" s="50">
        <f>[1]Eelarvearuanne!H16</f>
        <v>1855385</v>
      </c>
      <c r="C10" s="50">
        <f>[1]Eelarvearuanne!D16</f>
        <v>1891528</v>
      </c>
      <c r="D10" s="51">
        <v>1892000</v>
      </c>
      <c r="E10" s="51">
        <v>1892000</v>
      </c>
      <c r="F10" s="51">
        <v>1892000</v>
      </c>
      <c r="G10" s="52">
        <v>1892000</v>
      </c>
    </row>
    <row r="11" spans="1:7">
      <c r="A11" s="139" t="s">
        <v>14</v>
      </c>
      <c r="B11" s="50">
        <f>[1]Eelarvearuanne!H17</f>
        <v>5420903</v>
      </c>
      <c r="C11" s="50">
        <f>[1]Eelarvearuanne!D17</f>
        <v>4811986</v>
      </c>
      <c r="D11" s="51">
        <f>C11-123451</f>
        <v>4688535</v>
      </c>
      <c r="E11" s="51">
        <f>D11</f>
        <v>4688535</v>
      </c>
      <c r="F11" s="51">
        <f>E11</f>
        <v>4688535</v>
      </c>
      <c r="G11" s="52">
        <f>F11</f>
        <v>4688535</v>
      </c>
    </row>
    <row r="12" spans="1:7">
      <c r="A12" s="139" t="s">
        <v>15</v>
      </c>
      <c r="B12" s="50">
        <f>[1]Eelarvearuanne!H18</f>
        <v>274950.96000000002</v>
      </c>
      <c r="C12" s="50">
        <f>[1]Eelarvearuanne!D18</f>
        <v>288155.45</v>
      </c>
      <c r="D12" s="51">
        <v>165000</v>
      </c>
      <c r="E12" s="51">
        <v>165000</v>
      </c>
      <c r="F12" s="51">
        <v>165000</v>
      </c>
      <c r="G12" s="52">
        <v>165000</v>
      </c>
    </row>
    <row r="13" spans="1:7">
      <c r="A13" s="139" t="s">
        <v>16</v>
      </c>
      <c r="B13" s="50">
        <f>[1]Eelarvearuanne!H19</f>
        <v>74344.75</v>
      </c>
      <c r="C13" s="50">
        <f>[1]Eelarvearuanne!D19</f>
        <v>96000</v>
      </c>
      <c r="D13" s="51">
        <v>96000</v>
      </c>
      <c r="E13" s="51">
        <v>96000</v>
      </c>
      <c r="F13" s="51">
        <v>96000</v>
      </c>
      <c r="G13" s="52">
        <v>96000</v>
      </c>
    </row>
    <row r="14" spans="1:7">
      <c r="A14" s="9" t="s">
        <v>17</v>
      </c>
      <c r="B14" s="57">
        <f t="shared" ref="B14:G14" si="3">SUM(B15:B16)</f>
        <v>14878245.85</v>
      </c>
      <c r="C14" s="57">
        <f>C15+C16</f>
        <v>15238358.530000001</v>
      </c>
      <c r="D14" s="58">
        <f t="shared" si="3"/>
        <v>15402000</v>
      </c>
      <c r="E14" s="58">
        <f t="shared" si="3"/>
        <v>15553700</v>
      </c>
      <c r="F14" s="58">
        <f t="shared" si="3"/>
        <v>15705300</v>
      </c>
      <c r="G14" s="59">
        <f t="shared" si="3"/>
        <v>16059000</v>
      </c>
    </row>
    <row r="15" spans="1:7">
      <c r="A15" s="139" t="s">
        <v>18</v>
      </c>
      <c r="B15" s="50">
        <f>-[1]Eelarvearuanne!H25</f>
        <v>801373.15</v>
      </c>
      <c r="C15" s="50">
        <f>-[1]Eelarvearuanne!D25</f>
        <v>720622</v>
      </c>
      <c r="D15" s="51">
        <v>720000</v>
      </c>
      <c r="E15" s="51">
        <v>720000</v>
      </c>
      <c r="F15" s="51">
        <v>720000</v>
      </c>
      <c r="G15" s="52">
        <v>720000</v>
      </c>
    </row>
    <row r="16" spans="1:7">
      <c r="A16" s="139" t="s">
        <v>19</v>
      </c>
      <c r="B16" s="50">
        <f t="shared" ref="B16:G16" si="4">B17+B18+B20</f>
        <v>14076872.699999999</v>
      </c>
      <c r="C16" s="50">
        <f t="shared" si="4"/>
        <v>14517736.530000001</v>
      </c>
      <c r="D16" s="50">
        <f t="shared" si="4"/>
        <v>14682000</v>
      </c>
      <c r="E16" s="50">
        <f t="shared" si="4"/>
        <v>14833700</v>
      </c>
      <c r="F16" s="50">
        <f t="shared" si="4"/>
        <v>14985300</v>
      </c>
      <c r="G16" s="61">
        <f t="shared" si="4"/>
        <v>15339000</v>
      </c>
    </row>
    <row r="17" spans="1:7">
      <c r="A17" s="139" t="s">
        <v>20</v>
      </c>
      <c r="B17" s="50">
        <f>-[1]Eelarvearuanne!H31</f>
        <v>9491609.8699999992</v>
      </c>
      <c r="C17" s="50">
        <f>-[1]Eelarvearuanne!D31</f>
        <v>9745529</v>
      </c>
      <c r="D17" s="51">
        <v>9850000</v>
      </c>
      <c r="E17" s="51">
        <v>9950000</v>
      </c>
      <c r="F17" s="51">
        <v>10050000</v>
      </c>
      <c r="G17" s="52">
        <v>10352000</v>
      </c>
    </row>
    <row r="18" spans="1:7">
      <c r="A18" s="139" t="s">
        <v>21</v>
      </c>
      <c r="B18" s="50">
        <f>-[1]Eelarvearuanne!H32</f>
        <v>4579953.28</v>
      </c>
      <c r="C18" s="50">
        <f>-[1]Eelarvearuanne!D32</f>
        <v>4700207.53</v>
      </c>
      <c r="D18" s="51">
        <v>4750000</v>
      </c>
      <c r="E18" s="51">
        <v>4800000</v>
      </c>
      <c r="F18" s="51">
        <v>4850000</v>
      </c>
      <c r="G18" s="52">
        <v>4900000</v>
      </c>
    </row>
    <row r="19" spans="1:7">
      <c r="A19" s="140" t="s">
        <v>119</v>
      </c>
      <c r="B19" s="50">
        <v>9421</v>
      </c>
      <c r="C19" s="50">
        <v>7466</v>
      </c>
      <c r="D19" s="55">
        <v>685</v>
      </c>
      <c r="E19" s="55">
        <v>0</v>
      </c>
      <c r="F19" s="55">
        <v>0</v>
      </c>
      <c r="G19" s="56">
        <v>0</v>
      </c>
    </row>
    <row r="20" spans="1:7">
      <c r="A20" s="141" t="s">
        <v>22</v>
      </c>
      <c r="B20" s="50">
        <f>-[1]Eelarvearuanne!H33</f>
        <v>5309.55</v>
      </c>
      <c r="C20" s="50">
        <f>-[1]Eelarvearuanne!D33</f>
        <v>72000</v>
      </c>
      <c r="D20" s="51">
        <v>82000</v>
      </c>
      <c r="E20" s="51">
        <v>83700</v>
      </c>
      <c r="F20" s="51">
        <v>85300</v>
      </c>
      <c r="G20" s="52">
        <v>87000</v>
      </c>
    </row>
    <row r="21" spans="1:7">
      <c r="A21" s="73" t="s">
        <v>23</v>
      </c>
      <c r="B21" s="57">
        <f t="shared" ref="B21:G21" si="5">B3-B14</f>
        <v>1952768.5200000014</v>
      </c>
      <c r="C21" s="58">
        <f t="shared" si="5"/>
        <v>1532170.9199999981</v>
      </c>
      <c r="D21" s="58">
        <f t="shared" si="5"/>
        <v>1385535</v>
      </c>
      <c r="E21" s="58">
        <f t="shared" si="5"/>
        <v>1523835</v>
      </c>
      <c r="F21" s="58">
        <f t="shared" si="5"/>
        <v>1682235</v>
      </c>
      <c r="G21" s="59">
        <f t="shared" si="5"/>
        <v>1678535</v>
      </c>
    </row>
    <row r="22" spans="1:7">
      <c r="A22" s="11" t="s">
        <v>24</v>
      </c>
      <c r="B22" s="57">
        <f t="shared" ref="B22:G22" si="6">B23+B24+B26+B27+B28+B29+B30+B31+B32+B33</f>
        <v>-3173898.12</v>
      </c>
      <c r="C22" s="57">
        <f>C23+C24+C26+C27+C28+C29+C30+C31+C32+C33</f>
        <v>-3555336.5</v>
      </c>
      <c r="D22" s="57">
        <f>D23+D24+D26+D27+D28+D29+D30+D31+D32+D33</f>
        <v>-1612605.3630983201</v>
      </c>
      <c r="E22" s="57">
        <f t="shared" si="6"/>
        <v>-2896295.1448874078</v>
      </c>
      <c r="F22" s="57">
        <f t="shared" si="6"/>
        <v>-2642721.7995022242</v>
      </c>
      <c r="G22" s="59">
        <f t="shared" si="6"/>
        <v>-646486.90857728</v>
      </c>
    </row>
    <row r="23" spans="1:7" ht="12.75" customHeight="1">
      <c r="A23" s="142" t="s">
        <v>25</v>
      </c>
      <c r="B23" s="50">
        <f>[1]Eelarvearuanne!H36</f>
        <v>63994.3</v>
      </c>
      <c r="C23" s="50">
        <f>[1]Eelarvearuanne!D36</f>
        <v>50000</v>
      </c>
      <c r="D23" s="51">
        <v>50000</v>
      </c>
      <c r="E23" s="51">
        <v>50000</v>
      </c>
      <c r="F23" s="51">
        <v>50000</v>
      </c>
      <c r="G23" s="52">
        <v>50000</v>
      </c>
    </row>
    <row r="24" spans="1:7" ht="12.75" customHeight="1">
      <c r="A24" s="142" t="s">
        <v>26</v>
      </c>
      <c r="B24" s="50">
        <f>[1]Eelarvearuanne!H37</f>
        <v>-4058229.71</v>
      </c>
      <c r="C24" s="50">
        <f>[1]Eelarvearuanne!D37</f>
        <v>-5372731.5</v>
      </c>
      <c r="D24" s="55">
        <f>-D87</f>
        <v>-2640698</v>
      </c>
      <c r="E24" s="55">
        <f>-E87</f>
        <v>-2830000</v>
      </c>
      <c r="F24" s="55">
        <f>-F87</f>
        <v>-2520000</v>
      </c>
      <c r="G24" s="56">
        <f>-G87</f>
        <v>-520000</v>
      </c>
    </row>
    <row r="25" spans="1:7">
      <c r="A25" s="143" t="s">
        <v>27</v>
      </c>
      <c r="B25" s="50">
        <f>-(-B24-B26)</f>
        <v>-3200886.7199999997</v>
      </c>
      <c r="C25" s="55">
        <f>-C89</f>
        <v>-3515331.4</v>
      </c>
      <c r="D25" s="55">
        <f>-D89</f>
        <v>-1533220</v>
      </c>
      <c r="E25" s="55">
        <f>-E89</f>
        <v>-2830000</v>
      </c>
      <c r="F25" s="55">
        <f>-F89</f>
        <v>-2520000</v>
      </c>
      <c r="G25" s="56">
        <f>-G89</f>
        <v>-520000</v>
      </c>
    </row>
    <row r="26" spans="1:7" ht="12.75" customHeight="1">
      <c r="A26" s="144" t="s">
        <v>28</v>
      </c>
      <c r="B26" s="50">
        <f>[1]Eelarvearuanne!H38</f>
        <v>857342.99</v>
      </c>
      <c r="C26" s="55">
        <f>[1]Eelarvearuanne!D38</f>
        <v>1857400</v>
      </c>
      <c r="D26" s="55">
        <f>D88</f>
        <v>1107478</v>
      </c>
      <c r="E26" s="55">
        <f>E88+20000</f>
        <v>20000</v>
      </c>
      <c r="F26" s="55">
        <f>F88+20000</f>
        <v>20000</v>
      </c>
      <c r="G26" s="56">
        <f>G88+20000</f>
        <v>20000</v>
      </c>
    </row>
    <row r="27" spans="1:7" ht="12.75" customHeight="1">
      <c r="A27" s="142" t="s">
        <v>29</v>
      </c>
      <c r="B27" s="50">
        <f>[1]Eelarvearuanne!H39</f>
        <v>-22639.68</v>
      </c>
      <c r="C27" s="50">
        <f>[1]Eelarvearuanne!D39</f>
        <v>-75942</v>
      </c>
      <c r="D27" s="51">
        <v>-76000</v>
      </c>
      <c r="E27" s="51">
        <v>-76000</v>
      </c>
      <c r="F27" s="51">
        <v>-76000</v>
      </c>
      <c r="G27" s="52">
        <v>-76000</v>
      </c>
    </row>
    <row r="28" spans="1:7" ht="12.75" customHeight="1">
      <c r="A28" s="145" t="s">
        <v>30</v>
      </c>
      <c r="B28" s="50">
        <f>[1]Eelarvearuanne!H40+[1]Eelarvearuanne!H42</f>
        <v>0</v>
      </c>
      <c r="C28" s="50">
        <f>[1]Eelarvearuanne!D40+[1]Eelarvearuanne!D42</f>
        <v>0</v>
      </c>
      <c r="D28" s="51"/>
      <c r="E28" s="51"/>
      <c r="F28" s="51"/>
      <c r="G28" s="52"/>
    </row>
    <row r="29" spans="1:7" ht="12.75" customHeight="1">
      <c r="A29" s="145" t="s">
        <v>31</v>
      </c>
      <c r="B29" s="50">
        <f>[1]Eelarvearuanne!H41+[1]Eelarvearuanne!H43</f>
        <v>-13718</v>
      </c>
      <c r="C29" s="50">
        <f>[1]Eelarvearuanne!D41+[1]Eelarvearuanne!D43</f>
        <v>0</v>
      </c>
      <c r="D29" s="51"/>
      <c r="E29" s="51"/>
      <c r="F29" s="51"/>
      <c r="G29" s="52"/>
    </row>
    <row r="30" spans="1:7" ht="12.75" customHeight="1">
      <c r="A30" s="146" t="s">
        <v>32</v>
      </c>
      <c r="B30" s="147">
        <f>[1]Eelarvearuanne!H44</f>
        <v>72900</v>
      </c>
      <c r="C30" s="147">
        <f>[1]Eelarvearuanne!D44</f>
        <v>72900</v>
      </c>
      <c r="D30" s="51">
        <v>72900</v>
      </c>
      <c r="E30" s="51">
        <v>72900</v>
      </c>
      <c r="F30" s="51">
        <v>0</v>
      </c>
      <c r="G30" s="52">
        <v>0</v>
      </c>
    </row>
    <row r="31" spans="1:7" ht="12.75" customHeight="1">
      <c r="A31" s="145" t="s">
        <v>33</v>
      </c>
      <c r="B31" s="50">
        <f>[1]Eelarvearuanne!H45</f>
        <v>0</v>
      </c>
      <c r="C31" s="50">
        <f>[1]Eelarvearuanne!D45</f>
        <v>0</v>
      </c>
      <c r="D31" s="130"/>
      <c r="E31" s="51"/>
      <c r="F31" s="51"/>
      <c r="G31" s="52"/>
    </row>
    <row r="32" spans="1:7" ht="12.75" customHeight="1">
      <c r="A32" s="148" t="s">
        <v>34</v>
      </c>
      <c r="B32" s="149">
        <f>[1]Eelarvearuanne!H46</f>
        <v>2485.6</v>
      </c>
      <c r="C32" s="149">
        <f>[1]Eelarvearuanne!D46</f>
        <v>1600</v>
      </c>
      <c r="D32" s="51">
        <v>1500</v>
      </c>
      <c r="E32" s="51">
        <v>1500</v>
      </c>
      <c r="F32" s="51">
        <v>1500</v>
      </c>
      <c r="G32" s="52">
        <v>1500</v>
      </c>
    </row>
    <row r="33" spans="1:7">
      <c r="A33" s="148" t="s">
        <v>35</v>
      </c>
      <c r="B33" s="50">
        <f>[1]Eelarvearuanne!H47</f>
        <v>-76033.62</v>
      </c>
      <c r="C33" s="50">
        <f>[1]Eelarvearuanne!D47</f>
        <v>-88563</v>
      </c>
      <c r="D33" s="51">
        <f>-[1]Laenud!D47</f>
        <v>-127785.36309831998</v>
      </c>
      <c r="E33" s="51">
        <f>-[1]Laenud!E47</f>
        <v>-134695.14488740798</v>
      </c>
      <c r="F33" s="51">
        <f>-[1]Laenud!F47</f>
        <v>-118221.79950222399</v>
      </c>
      <c r="G33" s="52">
        <f>-[1]Laenud!G47</f>
        <v>-121986.90857727999</v>
      </c>
    </row>
    <row r="34" spans="1:7">
      <c r="A34" s="11" t="s">
        <v>36</v>
      </c>
      <c r="B34" s="57">
        <f t="shared" ref="B34:G34" si="7">B21+B22</f>
        <v>-1221129.5999999987</v>
      </c>
      <c r="C34" s="58">
        <f t="shared" si="7"/>
        <v>-2023165.5800000019</v>
      </c>
      <c r="D34" s="58">
        <f>D21+D22</f>
        <v>-227070.36309832009</v>
      </c>
      <c r="E34" s="58">
        <f t="shared" si="7"/>
        <v>-1372460.1448874078</v>
      </c>
      <c r="F34" s="58">
        <f t="shared" si="7"/>
        <v>-960486.7995022242</v>
      </c>
      <c r="G34" s="59">
        <f t="shared" si="7"/>
        <v>1032048.09142272</v>
      </c>
    </row>
    <row r="35" spans="1:7">
      <c r="A35" s="11" t="s">
        <v>37</v>
      </c>
      <c r="B35" s="57">
        <f t="shared" ref="B35:G35" si="8">B36+B37</f>
        <v>1023698.05</v>
      </c>
      <c r="C35" s="58">
        <f t="shared" si="8"/>
        <v>1831370</v>
      </c>
      <c r="D35" s="58">
        <f t="shared" si="8"/>
        <v>50380</v>
      </c>
      <c r="E35" s="58">
        <f t="shared" si="8"/>
        <v>1220372</v>
      </c>
      <c r="F35" s="58">
        <f t="shared" si="8"/>
        <v>1131116</v>
      </c>
      <c r="G35" s="59">
        <f t="shared" si="8"/>
        <v>-892480</v>
      </c>
    </row>
    <row r="36" spans="1:7">
      <c r="A36" s="150" t="s">
        <v>38</v>
      </c>
      <c r="B36" s="50">
        <f>[1]Eelarvearuanne!H50</f>
        <v>2106000</v>
      </c>
      <c r="C36" s="50">
        <f>[1]Eelarvearuanne!D50</f>
        <v>3080000</v>
      </c>
      <c r="D36" s="51">
        <f>1200000+330000</f>
        <v>1530000</v>
      </c>
      <c r="E36" s="51">
        <f>2000000+680000+100000</f>
        <v>2780000</v>
      </c>
      <c r="F36" s="51">
        <v>2500000</v>
      </c>
      <c r="G36" s="52">
        <v>520000</v>
      </c>
    </row>
    <row r="37" spans="1:7">
      <c r="A37" s="150" t="s">
        <v>39</v>
      </c>
      <c r="B37" s="50">
        <f>[1]Eelarvearuanne!H51</f>
        <v>-1082301.95</v>
      </c>
      <c r="C37" s="50">
        <f>[1]Eelarvearuanne!D51</f>
        <v>-1248630</v>
      </c>
      <c r="D37" s="51">
        <f>-[1]Laenud!D44</f>
        <v>-1479620</v>
      </c>
      <c r="E37" s="51">
        <f>-[1]Laenud!E44</f>
        <v>-1559628</v>
      </c>
      <c r="F37" s="51">
        <f>-[1]Laenud!F44</f>
        <v>-1368884</v>
      </c>
      <c r="G37" s="52">
        <f>-[1]Laenud!G44</f>
        <v>-1412480</v>
      </c>
    </row>
    <row r="38" spans="1:7" ht="26.4">
      <c r="A38" s="19" t="s">
        <v>40</v>
      </c>
      <c r="B38" s="50">
        <f>[1]Eelarvearuanne!H52</f>
        <v>-119322.45</v>
      </c>
      <c r="C38" s="50">
        <f>[1]Eelarvearuanne!D52</f>
        <v>-291795.58</v>
      </c>
      <c r="D38" s="55">
        <f>D34+D35+D39</f>
        <v>-176690.36309832009</v>
      </c>
      <c r="E38" s="55">
        <f>E34+E35+E39</f>
        <v>-152088.14488740778</v>
      </c>
      <c r="F38" s="55">
        <f>F34+F35+F39</f>
        <v>170629.2004977758</v>
      </c>
      <c r="G38" s="56">
        <f>G34+G35+G39</f>
        <v>139568.09142272</v>
      </c>
    </row>
    <row r="39" spans="1:7">
      <c r="A39" s="19" t="s">
        <v>41</v>
      </c>
      <c r="B39" s="50">
        <f>[1]Eelarvearuanne!H53</f>
        <v>78109.100000000006</v>
      </c>
      <c r="C39" s="50">
        <f>SUM(C40:C41)</f>
        <v>-100000</v>
      </c>
      <c r="D39" s="60">
        <f>D40+D41</f>
        <v>0</v>
      </c>
      <c r="E39" s="60">
        <f>E40+E41</f>
        <v>0</v>
      </c>
      <c r="F39" s="60">
        <f>F40+F41</f>
        <v>0</v>
      </c>
      <c r="G39" s="61">
        <f>G40+G41</f>
        <v>0</v>
      </c>
    </row>
    <row r="40" spans="1:7">
      <c r="A40" s="151" t="s">
        <v>42</v>
      </c>
      <c r="B40" s="50"/>
      <c r="C40" s="50"/>
      <c r="D40" s="62"/>
      <c r="E40" s="62"/>
      <c r="F40" s="62"/>
      <c r="G40" s="63"/>
    </row>
    <row r="41" spans="1:7">
      <c r="A41" s="152" t="s">
        <v>43</v>
      </c>
      <c r="B41" s="64"/>
      <c r="C41" s="64">
        <v>-100000</v>
      </c>
      <c r="D41" s="51"/>
      <c r="E41" s="51"/>
      <c r="F41" s="51"/>
      <c r="G41" s="52"/>
    </row>
    <row r="42" spans="1:7" ht="13.5" customHeight="1">
      <c r="A42" s="153" t="s">
        <v>44</v>
      </c>
      <c r="B42" s="57">
        <f>[1]Eelarvearuanne!H158</f>
        <v>1100190.01</v>
      </c>
      <c r="C42" s="65">
        <f>B42+C38</f>
        <v>808394.42999999993</v>
      </c>
      <c r="D42" s="65">
        <f>C42+D38</f>
        <v>631704.06690167985</v>
      </c>
      <c r="E42" s="65">
        <f>D42+E38</f>
        <v>479615.92201427207</v>
      </c>
      <c r="F42" s="65">
        <f>E42+F38</f>
        <v>650245.12251204788</v>
      </c>
      <c r="G42" s="66">
        <f>F42+G38</f>
        <v>789813.21393476787</v>
      </c>
    </row>
    <row r="43" spans="1:7">
      <c r="A43" s="19" t="s">
        <v>45</v>
      </c>
      <c r="B43" s="67">
        <f>[1]Eelarvearuanne!H156</f>
        <v>8252882.2300000004</v>
      </c>
      <c r="C43" s="55">
        <f>B43+C35+C44-B44</f>
        <v>10084252.23</v>
      </c>
      <c r="D43" s="55">
        <f>C43+D35+D44-C44</f>
        <v>10134632.23</v>
      </c>
      <c r="E43" s="55">
        <f>D43+E35+E44-D44</f>
        <v>11355004.23</v>
      </c>
      <c r="F43" s="55">
        <f>E43+F35+F44-E44</f>
        <v>12486120.23</v>
      </c>
      <c r="G43" s="56">
        <f>F43+G35+G44-F44</f>
        <v>11593640.23</v>
      </c>
    </row>
    <row r="44" spans="1:7" ht="34.5" customHeight="1">
      <c r="A44" s="154" t="s">
        <v>46</v>
      </c>
      <c r="B44" s="50"/>
      <c r="C44" s="50"/>
      <c r="D44" s="55"/>
      <c r="E44" s="55"/>
      <c r="F44" s="55"/>
      <c r="G44" s="56"/>
    </row>
    <row r="45" spans="1:7" ht="26.4">
      <c r="A45" s="154" t="s">
        <v>47</v>
      </c>
      <c r="B45" s="68">
        <f>[1]Eelarvearuanne!H157</f>
        <v>0</v>
      </c>
      <c r="C45" s="68">
        <f>[1]Eelarvearuanne!D157</f>
        <v>0</v>
      </c>
      <c r="D45" s="51"/>
      <c r="E45" s="51"/>
      <c r="F45" s="51"/>
      <c r="G45" s="69"/>
    </row>
    <row r="46" spans="1:7">
      <c r="A46" s="19" t="s">
        <v>48</v>
      </c>
      <c r="B46" s="50">
        <f t="shared" ref="B46:G46" si="9">IF(B43-B42&lt;0,0,B43-B42)</f>
        <v>7152692.2200000007</v>
      </c>
      <c r="C46" s="50">
        <f>IF(C43-C42&lt;0,0,C43-C42)</f>
        <v>9275857.8000000007</v>
      </c>
      <c r="D46" s="50">
        <f t="shared" si="9"/>
        <v>9502928.1630983204</v>
      </c>
      <c r="E46" s="50">
        <f t="shared" si="9"/>
        <v>10875388.307985729</v>
      </c>
      <c r="F46" s="50">
        <f t="shared" si="9"/>
        <v>11835875.107487952</v>
      </c>
      <c r="G46" s="61">
        <f t="shared" si="9"/>
        <v>10803827.016065232</v>
      </c>
    </row>
    <row r="47" spans="1:7">
      <c r="A47" s="19" t="s">
        <v>49</v>
      </c>
      <c r="B47" s="155">
        <f t="shared" ref="B47:G47" si="10">B46/B3</f>
        <v>0.42497095319157524</v>
      </c>
      <c r="C47" s="156">
        <f>C46/C3</f>
        <v>0.55310464870266818</v>
      </c>
      <c r="D47" s="156">
        <f t="shared" si="10"/>
        <v>0.5660704899854756</v>
      </c>
      <c r="E47" s="156">
        <f t="shared" si="10"/>
        <v>0.63682424354485168</v>
      </c>
      <c r="F47" s="156">
        <f t="shared" si="10"/>
        <v>0.68071035414093783</v>
      </c>
      <c r="G47" s="157">
        <f t="shared" si="10"/>
        <v>0.60909404920499</v>
      </c>
    </row>
    <row r="48" spans="1:7">
      <c r="A48" s="19" t="s">
        <v>50</v>
      </c>
      <c r="B48" s="50">
        <f>IF((B21+B19)*10&gt;B3,B3+B45,IF((B21+B19)*10&lt;0.8*B3,0.8*B3+B45,(B21+B19)*10+B45))</f>
        <v>16831014.370000001</v>
      </c>
      <c r="C48" s="50">
        <f>IF((C21+C19)*10&gt;C3,C3+C45,IF((C21+C19)*10&lt;0.8*C3,0.8*C3+C45,(C21+C19)*10+C45))</f>
        <v>15396369.199999981</v>
      </c>
      <c r="D48" s="50">
        <f>IF((D21+D19)*10&gt;D3,D3+D45,IF((D21+D19)*10&lt;0.8*D3,0.8*D3+D45,(D21+D19)*10+D45))</f>
        <v>13862200</v>
      </c>
      <c r="E48" s="50">
        <f>IF((E21+E19)*10&gt;E3,E3+E45,IF((E21+E19)*10&lt;0.8*E3,0.8*E3+E45,(E21+E19)*10+E45))</f>
        <v>15238350</v>
      </c>
      <c r="F48" s="50">
        <f>IF((F21+F19)*10&gt;F3,F3+F45,IF((F21+F19)*10&lt;0.8*F3,0.8*F3+F45,(F21+F19)*10+F45))</f>
        <v>16822350</v>
      </c>
      <c r="G48" s="61">
        <f>IF((G21+G19)*9&gt;G3,G3+G45,IF((G21+G19)*9&lt;0.75*G3,0.75*G3+G45,(G21+G19)*9+G45))</f>
        <v>15106815</v>
      </c>
    </row>
    <row r="49" spans="1:10" ht="13.5" customHeight="1">
      <c r="A49" s="19" t="s">
        <v>51</v>
      </c>
      <c r="B49" s="156">
        <f t="shared" ref="B49:G49" si="11">B48/B3</f>
        <v>1</v>
      </c>
      <c r="C49" s="156">
        <f t="shared" si="11"/>
        <v>0.91806100969578996</v>
      </c>
      <c r="D49" s="156">
        <f t="shared" si="11"/>
        <v>0.82574362465960605</v>
      </c>
      <c r="E49" s="156">
        <f t="shared" si="11"/>
        <v>0.89230383658999968</v>
      </c>
      <c r="F49" s="156">
        <f t="shared" si="11"/>
        <v>0.96749481740798793</v>
      </c>
      <c r="G49" s="157">
        <f t="shared" si="11"/>
        <v>0.85168626869517106</v>
      </c>
      <c r="H49" s="10"/>
      <c r="I49" s="10"/>
      <c r="J49" s="10"/>
    </row>
    <row r="50" spans="1:10">
      <c r="A50" s="19" t="s">
        <v>52</v>
      </c>
      <c r="B50" s="60">
        <f t="shared" ref="B50:G50" si="12">B48-B46</f>
        <v>9678322.1500000004</v>
      </c>
      <c r="C50" s="60">
        <f t="shared" si="12"/>
        <v>6120511.3999999799</v>
      </c>
      <c r="D50" s="60">
        <f t="shared" si="12"/>
        <v>4359271.8369016796</v>
      </c>
      <c r="E50" s="60">
        <f t="shared" si="12"/>
        <v>4362961.6920142714</v>
      </c>
      <c r="F50" s="60">
        <f t="shared" si="12"/>
        <v>4986474.8925120477</v>
      </c>
      <c r="G50" s="61">
        <f t="shared" si="12"/>
        <v>4302987.9839347675</v>
      </c>
    </row>
    <row r="51" spans="1:10">
      <c r="A51" s="158"/>
      <c r="B51" s="159"/>
      <c r="C51" s="160"/>
      <c r="D51" s="160"/>
      <c r="E51" s="160"/>
      <c r="F51" s="160"/>
      <c r="G51" s="97"/>
    </row>
    <row r="52" spans="1:10">
      <c r="A52" s="151" t="s">
        <v>53</v>
      </c>
      <c r="B52" s="161" t="s">
        <v>54</v>
      </c>
      <c r="C52" s="162">
        <f>C3/B3-1</f>
        <v>-3.5936586274807336E-3</v>
      </c>
      <c r="D52" s="162">
        <f>D3/C3-1</f>
        <v>1.0140139016303618E-3</v>
      </c>
      <c r="E52" s="162">
        <f>E3/D3-1</f>
        <v>1.7274721988665975E-2</v>
      </c>
      <c r="F52" s="162">
        <f>F3/E3-1</f>
        <v>1.815250268847346E-2</v>
      </c>
      <c r="G52" s="180">
        <f>G3/F3-1</f>
        <v>2.0129362787767224E-2</v>
      </c>
    </row>
    <row r="53" spans="1:10">
      <c r="A53" s="151" t="s">
        <v>55</v>
      </c>
      <c r="B53" s="161" t="s">
        <v>54</v>
      </c>
      <c r="C53" s="162">
        <f>C14/B14-1</f>
        <v>2.420397428773513E-2</v>
      </c>
      <c r="D53" s="162">
        <f>D14/C14-1</f>
        <v>1.0738785918301907E-2</v>
      </c>
      <c r="E53" s="162">
        <f>E14/D14-1</f>
        <v>9.8493702116608794E-3</v>
      </c>
      <c r="F53" s="162">
        <f>F14/E14-1</f>
        <v>9.7468769488930906E-3</v>
      </c>
      <c r="G53" s="180">
        <f>G14/F14-1</f>
        <v>2.2521059769631924E-2</v>
      </c>
    </row>
    <row r="54" spans="1:10" ht="13.8" thickBot="1">
      <c r="A54" s="181" t="s">
        <v>56</v>
      </c>
      <c r="B54" s="182">
        <f t="shared" ref="B54:G54" si="13">B3/B14</f>
        <v>1.1312499161317462</v>
      </c>
      <c r="C54" s="182">
        <f t="shared" si="13"/>
        <v>1.1005469793208755</v>
      </c>
      <c r="D54" s="182">
        <f t="shared" si="13"/>
        <v>1.0899581223217765</v>
      </c>
      <c r="E54" s="182">
        <f t="shared" si="13"/>
        <v>1.0979725081491865</v>
      </c>
      <c r="F54" s="182">
        <f t="shared" si="13"/>
        <v>1.1071125670951845</v>
      </c>
      <c r="G54" s="183">
        <f t="shared" si="13"/>
        <v>1.104523008904664</v>
      </c>
    </row>
    <row r="55" spans="1:10" ht="25.5" customHeight="1" thickBot="1"/>
    <row r="56" spans="1:10" ht="42.75" customHeight="1" thickBot="1">
      <c r="A56" s="163" t="s">
        <v>57</v>
      </c>
      <c r="B56" s="5"/>
      <c r="C56" s="5" t="s">
        <v>1</v>
      </c>
      <c r="D56" s="5" t="s">
        <v>2</v>
      </c>
      <c r="E56" s="5" t="s">
        <v>3</v>
      </c>
      <c r="F56" s="5" t="s">
        <v>4</v>
      </c>
      <c r="G56" s="5" t="s">
        <v>5</v>
      </c>
    </row>
    <row r="57" spans="1:10">
      <c r="A57" s="21" t="s">
        <v>58</v>
      </c>
      <c r="B57" s="22"/>
      <c r="C57" s="22">
        <f>SUM(C58:C59)</f>
        <v>0</v>
      </c>
      <c r="D57" s="22">
        <f>SUM(D58:D59)</f>
        <v>0</v>
      </c>
      <c r="E57" s="22">
        <f>SUM(E58:E59)</f>
        <v>0</v>
      </c>
      <c r="F57" s="22">
        <f>SUM(F58:F59)</f>
        <v>0</v>
      </c>
      <c r="G57" s="23">
        <f>SUM(G58:G59)</f>
        <v>0</v>
      </c>
    </row>
    <row r="58" spans="1:10">
      <c r="A58" s="164" t="s">
        <v>59</v>
      </c>
      <c r="B58" s="12"/>
      <c r="C58" s="7"/>
      <c r="D58" s="7"/>
      <c r="E58" s="7"/>
      <c r="F58" s="7"/>
      <c r="G58" s="8"/>
    </row>
    <row r="59" spans="1:10">
      <c r="A59" s="164" t="s">
        <v>60</v>
      </c>
      <c r="B59" s="12"/>
      <c r="C59" s="7"/>
      <c r="D59" s="7"/>
      <c r="E59" s="7"/>
      <c r="F59" s="7"/>
      <c r="G59" s="8"/>
    </row>
    <row r="60" spans="1:10" ht="14.1" customHeight="1">
      <c r="A60" s="21" t="s">
        <v>61</v>
      </c>
      <c r="B60" s="22"/>
      <c r="C60" s="22">
        <f>SUM(C61:C62)</f>
        <v>0</v>
      </c>
      <c r="D60" s="22">
        <f>SUM(D61:D62)</f>
        <v>0</v>
      </c>
      <c r="E60" s="22">
        <f>SUM(E61:E62)</f>
        <v>0</v>
      </c>
      <c r="F60" s="22">
        <f>SUM(F61:F62)</f>
        <v>0</v>
      </c>
      <c r="G60" s="23">
        <f>SUM(G61:G62)</f>
        <v>0</v>
      </c>
    </row>
    <row r="61" spans="1:10" ht="14.1" customHeight="1">
      <c r="A61" s="164" t="s">
        <v>59</v>
      </c>
      <c r="B61" s="12"/>
      <c r="C61" s="7"/>
      <c r="D61" s="7"/>
      <c r="E61" s="7"/>
      <c r="F61" s="7"/>
      <c r="G61" s="8"/>
    </row>
    <row r="62" spans="1:10" ht="14.1" customHeight="1">
      <c r="A62" s="164" t="s">
        <v>60</v>
      </c>
      <c r="B62" s="12"/>
      <c r="C62" s="7"/>
      <c r="D62" s="7"/>
      <c r="E62" s="7"/>
      <c r="F62" s="7"/>
      <c r="G62" s="8"/>
    </row>
    <row r="63" spans="1:10" ht="14.1" customHeight="1">
      <c r="A63" s="21" t="s">
        <v>62</v>
      </c>
      <c r="B63" s="22"/>
      <c r="C63" s="22">
        <f>SUM(C64:C65)</f>
        <v>0</v>
      </c>
      <c r="D63" s="22">
        <f>SUM(D64:D65)</f>
        <v>0</v>
      </c>
      <c r="E63" s="22">
        <f>SUM(E64:E65)</f>
        <v>0</v>
      </c>
      <c r="F63" s="22">
        <f>SUM(F64:F65)</f>
        <v>0</v>
      </c>
      <c r="G63" s="23">
        <f>SUM(G64:G65)</f>
        <v>0</v>
      </c>
    </row>
    <row r="64" spans="1:10" ht="14.1" customHeight="1">
      <c r="A64" s="164" t="s">
        <v>59</v>
      </c>
      <c r="B64" s="12"/>
      <c r="C64" s="7"/>
      <c r="D64" s="7"/>
      <c r="E64" s="7"/>
      <c r="F64" s="7"/>
      <c r="G64" s="8"/>
    </row>
    <row r="65" spans="1:7" ht="14.1" customHeight="1">
      <c r="A65" s="164" t="s">
        <v>60</v>
      </c>
      <c r="B65" s="12"/>
      <c r="C65" s="7"/>
      <c r="D65" s="7"/>
      <c r="E65" s="7"/>
      <c r="F65" s="7"/>
      <c r="G65" s="8"/>
    </row>
    <row r="66" spans="1:7" ht="14.1" customHeight="1">
      <c r="A66" s="21" t="s">
        <v>63</v>
      </c>
      <c r="B66" s="22"/>
      <c r="C66" s="22">
        <f>SUM(C67:C68)</f>
        <v>2563040</v>
      </c>
      <c r="D66" s="22">
        <f>SUM(D67:D68)</f>
        <v>2252140</v>
      </c>
      <c r="E66" s="22">
        <f>SUM(E67:E68)</f>
        <v>620000</v>
      </c>
      <c r="F66" s="22">
        <f>SUM(F67:F68)</f>
        <v>1520000</v>
      </c>
      <c r="G66" s="23">
        <f>SUM(G67:G68)</f>
        <v>520000</v>
      </c>
    </row>
    <row r="67" spans="1:7" ht="14.1" customHeight="1">
      <c r="A67" s="164" t="s">
        <v>59</v>
      </c>
      <c r="B67" s="12"/>
      <c r="C67" s="7">
        <f>1123040+115000</f>
        <v>1238040</v>
      </c>
      <c r="D67" s="7">
        <v>1000000</v>
      </c>
      <c r="E67" s="7"/>
      <c r="F67" s="7"/>
      <c r="G67" s="8"/>
    </row>
    <row r="68" spans="1:7" ht="14.1" customHeight="1">
      <c r="A68" s="164" t="s">
        <v>60</v>
      </c>
      <c r="B68" s="12"/>
      <c r="C68" s="7">
        <f>2563040-C67</f>
        <v>1325000</v>
      </c>
      <c r="D68" s="7">
        <f>920000+332140</f>
        <v>1252140</v>
      </c>
      <c r="E68" s="7">
        <f>520000+100000</f>
        <v>620000</v>
      </c>
      <c r="F68" s="7">
        <f>520000+1000000</f>
        <v>1520000</v>
      </c>
      <c r="G68" s="8">
        <v>520000</v>
      </c>
    </row>
    <row r="69" spans="1:7" ht="14.1" customHeight="1">
      <c r="A69" s="21" t="s">
        <v>64</v>
      </c>
      <c r="B69" s="12"/>
      <c r="C69" s="22">
        <f>SUM(C70:C71)</f>
        <v>600000</v>
      </c>
      <c r="D69" s="22">
        <f>SUM(D70:D71)</f>
        <v>0</v>
      </c>
      <c r="E69" s="22">
        <f>SUM(E70:E71)</f>
        <v>0</v>
      </c>
      <c r="F69" s="22">
        <f>SUM(F70:F71)</f>
        <v>0</v>
      </c>
      <c r="G69" s="23">
        <f>SUM(G70:G71)</f>
        <v>0</v>
      </c>
    </row>
    <row r="70" spans="1:7" ht="14.1" customHeight="1">
      <c r="A70" s="164" t="s">
        <v>59</v>
      </c>
      <c r="B70" s="12"/>
      <c r="C70" s="7"/>
      <c r="D70" s="7"/>
      <c r="E70" s="7"/>
      <c r="F70" s="7"/>
      <c r="G70" s="8"/>
    </row>
    <row r="71" spans="1:7">
      <c r="A71" s="164" t="s">
        <v>60</v>
      </c>
      <c r="B71" s="12"/>
      <c r="C71" s="7">
        <v>600000</v>
      </c>
      <c r="D71" s="7"/>
      <c r="E71" s="7"/>
      <c r="F71" s="7"/>
      <c r="G71" s="8"/>
    </row>
    <row r="72" spans="1:7">
      <c r="A72" s="21" t="s">
        <v>65</v>
      </c>
      <c r="B72" s="12"/>
      <c r="C72" s="22">
        <f>SUM(C73:C74)</f>
        <v>807236</v>
      </c>
      <c r="D72" s="22">
        <f>SUM(D73:D74)</f>
        <v>258558</v>
      </c>
      <c r="E72" s="22">
        <f>SUM(E73:E74)</f>
        <v>680000</v>
      </c>
      <c r="F72" s="22">
        <f>SUM(F73:F74)</f>
        <v>0</v>
      </c>
      <c r="G72" s="23">
        <f>SUM(G73:G74)</f>
        <v>0</v>
      </c>
    </row>
    <row r="73" spans="1:7">
      <c r="A73" s="164" t="s">
        <v>59</v>
      </c>
      <c r="B73" s="12"/>
      <c r="C73" s="7">
        <v>420000</v>
      </c>
      <c r="D73" s="7">
        <v>107478</v>
      </c>
      <c r="E73" s="7"/>
      <c r="F73" s="7"/>
      <c r="G73" s="8"/>
    </row>
    <row r="74" spans="1:7">
      <c r="A74" s="164" t="s">
        <v>60</v>
      </c>
      <c r="B74" s="12"/>
      <c r="C74" s="7">
        <f>847236-C73-40000</f>
        <v>387236</v>
      </c>
      <c r="D74" s="7">
        <f>761080-680000+70000</f>
        <v>151080</v>
      </c>
      <c r="E74" s="7">
        <v>680000</v>
      </c>
      <c r="F74" s="7"/>
      <c r="G74" s="8">
        <v>0</v>
      </c>
    </row>
    <row r="75" spans="1:7">
      <c r="A75" s="21" t="s">
        <v>66</v>
      </c>
      <c r="B75" s="12"/>
      <c r="C75" s="22">
        <f>SUM(C76:C77)</f>
        <v>0</v>
      </c>
      <c r="D75" s="22">
        <f>SUM(D76:D77)</f>
        <v>0</v>
      </c>
      <c r="E75" s="22">
        <f>SUM(E76:E77)</f>
        <v>0</v>
      </c>
      <c r="F75" s="22">
        <f>SUM(F76:F77)</f>
        <v>0</v>
      </c>
      <c r="G75" s="23">
        <f>SUM(G76:G77)</f>
        <v>0</v>
      </c>
    </row>
    <row r="76" spans="1:7">
      <c r="A76" s="164" t="s">
        <v>59</v>
      </c>
      <c r="B76" s="12"/>
      <c r="C76" s="7"/>
      <c r="D76" s="7"/>
      <c r="E76" s="7"/>
      <c r="F76" s="7"/>
      <c r="G76" s="8"/>
    </row>
    <row r="77" spans="1:7">
      <c r="A77" s="164" t="s">
        <v>60</v>
      </c>
      <c r="B77" s="12"/>
      <c r="C77" s="7"/>
      <c r="D77" s="7"/>
      <c r="E77" s="7"/>
      <c r="F77" s="7"/>
      <c r="G77" s="8"/>
    </row>
    <row r="78" spans="1:7">
      <c r="A78" s="21" t="s">
        <v>67</v>
      </c>
      <c r="B78" s="12"/>
      <c r="C78" s="22">
        <f>SUM(C79:C80)</f>
        <v>312700</v>
      </c>
      <c r="D78" s="22">
        <f>SUM(D79:D80)</f>
        <v>30000</v>
      </c>
      <c r="E78" s="22">
        <f>SUM(E79:E80)</f>
        <v>130000</v>
      </c>
      <c r="F78" s="22">
        <f>SUM(F79:F80)</f>
        <v>1000000</v>
      </c>
      <c r="G78" s="23">
        <f>SUM(G79:G80)</f>
        <v>0</v>
      </c>
    </row>
    <row r="79" spans="1:7">
      <c r="A79" s="164" t="s">
        <v>59</v>
      </c>
      <c r="B79" s="12"/>
      <c r="C79" s="7">
        <v>119360</v>
      </c>
      <c r="D79" s="7"/>
      <c r="E79" s="7"/>
      <c r="F79" s="7"/>
      <c r="G79" s="8"/>
    </row>
    <row r="80" spans="1:7">
      <c r="A80" s="164" t="s">
        <v>60</v>
      </c>
      <c r="B80" s="12"/>
      <c r="C80" s="7">
        <f>312700-C79</f>
        <v>193340</v>
      </c>
      <c r="D80" s="7">
        <v>30000</v>
      </c>
      <c r="E80" s="7">
        <v>130000</v>
      </c>
      <c r="F80" s="7">
        <v>1000000</v>
      </c>
      <c r="G80" s="8"/>
    </row>
    <row r="81" spans="1:7">
      <c r="A81" s="21" t="s">
        <v>68</v>
      </c>
      <c r="B81" s="12"/>
      <c r="C81" s="22">
        <f>SUM(C82:C83)</f>
        <v>1047100</v>
      </c>
      <c r="D81" s="22">
        <f>SUM(D82:D83)</f>
        <v>100000</v>
      </c>
      <c r="E81" s="22">
        <f>SUM(E82:E83)</f>
        <v>1400000</v>
      </c>
      <c r="F81" s="22">
        <f>SUM(F82:F83)</f>
        <v>0</v>
      </c>
      <c r="G81" s="23">
        <f>SUM(G82:G83)</f>
        <v>0</v>
      </c>
    </row>
    <row r="82" spans="1:7">
      <c r="A82" s="164" t="s">
        <v>59</v>
      </c>
      <c r="B82" s="12"/>
      <c r="C82" s="7">
        <v>80000</v>
      </c>
      <c r="D82" s="7"/>
      <c r="E82" s="7"/>
      <c r="F82" s="7"/>
      <c r="G82" s="8"/>
    </row>
    <row r="83" spans="1:7">
      <c r="A83" s="164" t="s">
        <v>60</v>
      </c>
      <c r="B83" s="12"/>
      <c r="C83" s="7">
        <f>1047100-C82</f>
        <v>967100</v>
      </c>
      <c r="D83" s="7">
        <v>100000</v>
      </c>
      <c r="E83" s="7">
        <v>1400000</v>
      </c>
      <c r="F83" s="7"/>
      <c r="G83" s="8"/>
    </row>
    <row r="84" spans="1:7">
      <c r="A84" s="21" t="s">
        <v>69</v>
      </c>
      <c r="B84" s="22"/>
      <c r="C84" s="22">
        <f>SUM(C85:C86)</f>
        <v>42655.4</v>
      </c>
      <c r="D84" s="22">
        <f>SUM(D85:D86)</f>
        <v>0</v>
      </c>
      <c r="E84" s="22">
        <f>SUM(E85:E86)</f>
        <v>0</v>
      </c>
      <c r="F84" s="22">
        <f>SUM(F85:F86)</f>
        <v>0</v>
      </c>
      <c r="G84" s="23">
        <f>SUM(G85:G86)</f>
        <v>0</v>
      </c>
    </row>
    <row r="85" spans="1:7">
      <c r="A85" s="164" t="s">
        <v>59</v>
      </c>
      <c r="B85" s="12"/>
      <c r="C85" s="7"/>
      <c r="D85" s="7"/>
      <c r="E85" s="7"/>
      <c r="F85" s="7"/>
      <c r="G85" s="8"/>
    </row>
    <row r="86" spans="1:7">
      <c r="A86" s="164" t="s">
        <v>60</v>
      </c>
      <c r="B86" s="12"/>
      <c r="C86" s="7">
        <v>42655.4</v>
      </c>
      <c r="D86" s="7"/>
      <c r="E86" s="7"/>
      <c r="F86" s="7"/>
      <c r="G86" s="8"/>
    </row>
    <row r="87" spans="1:7">
      <c r="A87" s="76" t="s">
        <v>70</v>
      </c>
      <c r="B87" s="12"/>
      <c r="C87" s="77">
        <f>SUM(C88:C89)</f>
        <v>5372731.4000000004</v>
      </c>
      <c r="D87" s="77">
        <f>SUM(D88:D89)</f>
        <v>2640698</v>
      </c>
      <c r="E87" s="77">
        <f>SUM(E88:E89)</f>
        <v>2830000</v>
      </c>
      <c r="F87" s="77">
        <f>SUM(F88:F89)</f>
        <v>2520000</v>
      </c>
      <c r="G87" s="78">
        <f>SUM(G88:G89)</f>
        <v>520000</v>
      </c>
    </row>
    <row r="88" spans="1:7">
      <c r="A88" s="164" t="s">
        <v>59</v>
      </c>
      <c r="B88" s="12"/>
      <c r="C88" s="12">
        <f t="shared" ref="C88:G89" si="14">C58+C61+C64+C67+C70+C73+C76+C79+C82+C85</f>
        <v>1857400</v>
      </c>
      <c r="D88" s="12">
        <f t="shared" si="14"/>
        <v>1107478</v>
      </c>
      <c r="E88" s="12">
        <f t="shared" si="14"/>
        <v>0</v>
      </c>
      <c r="F88" s="12">
        <f t="shared" si="14"/>
        <v>0</v>
      </c>
      <c r="G88" s="18">
        <f t="shared" si="14"/>
        <v>0</v>
      </c>
    </row>
    <row r="89" spans="1:7" ht="13.8" thickBot="1">
      <c r="A89" s="165" t="s">
        <v>60</v>
      </c>
      <c r="B89" s="26"/>
      <c r="C89" s="27">
        <f t="shared" si="14"/>
        <v>3515331.4</v>
      </c>
      <c r="D89" s="27">
        <f t="shared" si="14"/>
        <v>1533220</v>
      </c>
      <c r="E89" s="27">
        <f t="shared" si="14"/>
        <v>2830000</v>
      </c>
      <c r="F89" s="27">
        <f t="shared" si="14"/>
        <v>2520000</v>
      </c>
      <c r="G89" s="28">
        <f t="shared" si="14"/>
        <v>520000</v>
      </c>
    </row>
    <row r="91" spans="1:7" ht="13.8" thickBot="1">
      <c r="A91" s="10" t="s">
        <v>71</v>
      </c>
      <c r="B91" s="74"/>
      <c r="C91" s="74"/>
      <c r="D91" s="74"/>
      <c r="E91" s="166"/>
      <c r="F91" s="74"/>
    </row>
    <row r="92" spans="1:7">
      <c r="A92" s="167" t="s">
        <v>72</v>
      </c>
      <c r="B92" s="168"/>
      <c r="C92" s="169">
        <f>SUM(C93:C94)</f>
        <v>220000</v>
      </c>
      <c r="D92" s="169">
        <f>SUM(D93:D94)</f>
        <v>500000</v>
      </c>
      <c r="E92" s="169">
        <f>SUM(E93:E94)</f>
        <v>500000</v>
      </c>
      <c r="F92" s="169">
        <f>SUM(F93:F94)</f>
        <v>500000</v>
      </c>
      <c r="G92" s="170">
        <f>SUM(G93:G94)</f>
        <v>500000</v>
      </c>
    </row>
    <row r="93" spans="1:7">
      <c r="A93" s="164" t="s">
        <v>59</v>
      </c>
      <c r="B93" s="171"/>
      <c r="C93" s="7">
        <v>115000</v>
      </c>
      <c r="D93" s="7"/>
      <c r="E93" s="7"/>
      <c r="F93" s="7"/>
      <c r="G93" s="172"/>
    </row>
    <row r="94" spans="1:7">
      <c r="A94" s="164" t="s">
        <v>60</v>
      </c>
      <c r="B94" s="171"/>
      <c r="C94" s="7">
        <f>145000-40000</f>
        <v>105000</v>
      </c>
      <c r="D94" s="7">
        <v>500000</v>
      </c>
      <c r="E94" s="7">
        <v>500000</v>
      </c>
      <c r="F94" s="7">
        <v>500000</v>
      </c>
      <c r="G94" s="172">
        <v>500000</v>
      </c>
    </row>
    <row r="95" spans="1:7">
      <c r="A95" s="173" t="s">
        <v>73</v>
      </c>
      <c r="B95" s="171"/>
      <c r="C95" s="22">
        <f>SUM(C96:C97)</f>
        <v>385000</v>
      </c>
      <c r="D95" s="22">
        <f>SUM(D96:D97)</f>
        <v>0</v>
      </c>
      <c r="E95" s="22">
        <f>SUM(E96:E97)</f>
        <v>0</v>
      </c>
      <c r="F95" s="22">
        <f>SUM(F96:F97)</f>
        <v>0</v>
      </c>
      <c r="G95" s="174">
        <f>SUM(G96:G97)</f>
        <v>0</v>
      </c>
    </row>
    <row r="96" spans="1:7">
      <c r="A96" s="164" t="s">
        <v>59</v>
      </c>
      <c r="B96" s="171"/>
      <c r="C96" s="7">
        <v>385000</v>
      </c>
      <c r="D96" s="7">
        <v>0</v>
      </c>
      <c r="E96" s="7">
        <v>0</v>
      </c>
      <c r="F96" s="7">
        <v>0</v>
      </c>
      <c r="G96" s="172">
        <v>0</v>
      </c>
    </row>
    <row r="97" spans="1:7">
      <c r="A97" s="164" t="s">
        <v>60</v>
      </c>
      <c r="B97" s="171"/>
      <c r="C97" s="7"/>
      <c r="D97" s="7">
        <v>0</v>
      </c>
      <c r="E97" s="7">
        <v>0</v>
      </c>
      <c r="F97" s="7">
        <v>0</v>
      </c>
      <c r="G97" s="172">
        <v>0</v>
      </c>
    </row>
    <row r="98" spans="1:7">
      <c r="A98" s="173" t="s">
        <v>74</v>
      </c>
      <c r="B98" s="171"/>
      <c r="C98" s="22">
        <f>SUM(C99:C100)</f>
        <v>430000</v>
      </c>
      <c r="D98" s="22">
        <f>SUM(D99:D100)</f>
        <v>0</v>
      </c>
      <c r="E98" s="22">
        <f>SUM(E99:E100)</f>
        <v>0</v>
      </c>
      <c r="F98" s="22">
        <f>SUM(F99:F100)</f>
        <v>0</v>
      </c>
      <c r="G98" s="174">
        <f>SUM(G99:G100)</f>
        <v>0</v>
      </c>
    </row>
    <row r="99" spans="1:7">
      <c r="A99" s="164" t="s">
        <v>59</v>
      </c>
      <c r="B99" s="171"/>
      <c r="C99" s="7"/>
      <c r="D99" s="7"/>
      <c r="E99" s="7"/>
      <c r="F99" s="7"/>
      <c r="G99" s="172"/>
    </row>
    <row r="100" spans="1:7">
      <c r="A100" s="164" t="s">
        <v>60</v>
      </c>
      <c r="B100" s="171"/>
      <c r="C100" s="7">
        <v>430000</v>
      </c>
      <c r="D100" s="7">
        <v>0</v>
      </c>
      <c r="E100" s="7">
        <v>0</v>
      </c>
      <c r="F100" s="7">
        <v>0</v>
      </c>
      <c r="G100" s="172">
        <v>0</v>
      </c>
    </row>
    <row r="101" spans="1:7">
      <c r="A101" s="173" t="s">
        <v>75</v>
      </c>
      <c r="B101" s="171"/>
      <c r="C101" s="22">
        <f>SUM(C102:C103)</f>
        <v>400000</v>
      </c>
      <c r="D101" s="22">
        <f>SUM(D102:D103)</f>
        <v>0</v>
      </c>
      <c r="E101" s="22">
        <f>SUM(E102:E103)</f>
        <v>0</v>
      </c>
      <c r="F101" s="22">
        <f>SUM(F102:F103)</f>
        <v>0</v>
      </c>
      <c r="G101" s="174">
        <f>SUM(G102:G103)</f>
        <v>0</v>
      </c>
    </row>
    <row r="102" spans="1:7">
      <c r="A102" s="164" t="s">
        <v>59</v>
      </c>
      <c r="B102" s="171"/>
      <c r="C102" s="7">
        <v>100000</v>
      </c>
      <c r="D102" s="7"/>
      <c r="E102" s="7"/>
      <c r="F102" s="7"/>
      <c r="G102" s="172"/>
    </row>
    <row r="103" spans="1:7">
      <c r="A103" s="164" t="s">
        <v>60</v>
      </c>
      <c r="B103" s="171"/>
      <c r="C103" s="7">
        <v>300000</v>
      </c>
      <c r="D103" s="7">
        <v>0</v>
      </c>
      <c r="E103" s="7">
        <v>0</v>
      </c>
      <c r="F103" s="7">
        <v>0</v>
      </c>
      <c r="G103" s="172">
        <v>0</v>
      </c>
    </row>
    <row r="104" spans="1:7">
      <c r="A104" s="173" t="s">
        <v>76</v>
      </c>
      <c r="B104" s="171"/>
      <c r="C104" s="22">
        <f>SUM(C105:C106)</f>
        <v>638040</v>
      </c>
      <c r="D104" s="22">
        <f>SUM(D105:D106)</f>
        <v>0</v>
      </c>
      <c r="E104" s="22">
        <f>SUM(E105:E106)</f>
        <v>0</v>
      </c>
      <c r="F104" s="22">
        <f>SUM(F105:F106)</f>
        <v>0</v>
      </c>
      <c r="G104" s="174">
        <f>SUM(G105:G106)</f>
        <v>0</v>
      </c>
    </row>
    <row r="105" spans="1:7">
      <c r="A105" s="164" t="s">
        <v>59</v>
      </c>
      <c r="B105" s="171"/>
      <c r="C105" s="7">
        <v>638040</v>
      </c>
      <c r="D105" s="7"/>
      <c r="E105" s="7"/>
      <c r="F105" s="7"/>
      <c r="G105" s="172"/>
    </row>
    <row r="106" spans="1:7">
      <c r="A106" s="164" t="s">
        <v>60</v>
      </c>
      <c r="B106" s="171"/>
      <c r="C106" s="7"/>
      <c r="D106" s="7">
        <v>0</v>
      </c>
      <c r="E106" s="7">
        <v>0</v>
      </c>
      <c r="F106" s="7">
        <v>0</v>
      </c>
      <c r="G106" s="172">
        <v>0</v>
      </c>
    </row>
    <row r="107" spans="1:7">
      <c r="A107" s="173" t="s">
        <v>77</v>
      </c>
      <c r="B107" s="171"/>
      <c r="C107" s="22">
        <f>SUM(C108:C109)</f>
        <v>20000</v>
      </c>
      <c r="D107" s="22">
        <f>SUM(D108:D109)</f>
        <v>0</v>
      </c>
      <c r="E107" s="22">
        <f>SUM(E108:E109)</f>
        <v>0</v>
      </c>
      <c r="F107" s="22">
        <f>SUM(F108:F109)</f>
        <v>0</v>
      </c>
      <c r="G107" s="174">
        <f>SUM(G108:G109)</f>
        <v>0</v>
      </c>
    </row>
    <row r="108" spans="1:7">
      <c r="A108" s="164" t="s">
        <v>59</v>
      </c>
      <c r="B108" s="171"/>
      <c r="C108" s="7">
        <v>0</v>
      </c>
      <c r="D108" s="7"/>
      <c r="E108" s="7"/>
      <c r="F108" s="7"/>
      <c r="G108" s="172"/>
    </row>
    <row r="109" spans="1:7">
      <c r="A109" s="164" t="s">
        <v>60</v>
      </c>
      <c r="B109" s="171"/>
      <c r="C109" s="7">
        <v>20000</v>
      </c>
      <c r="D109" s="7">
        <v>0</v>
      </c>
      <c r="E109" s="7">
        <v>0</v>
      </c>
      <c r="F109" s="7">
        <v>0</v>
      </c>
      <c r="G109" s="172">
        <v>0</v>
      </c>
    </row>
    <row r="110" spans="1:7">
      <c r="A110" s="173" t="s">
        <v>78</v>
      </c>
      <c r="B110" s="171"/>
      <c r="C110" s="22">
        <f>SUM(C111:C112)</f>
        <v>20000</v>
      </c>
      <c r="D110" s="22">
        <f>SUM(D111:D112)</f>
        <v>0</v>
      </c>
      <c r="E110" s="22">
        <f>SUM(E111:E112)</f>
        <v>0</v>
      </c>
      <c r="F110" s="22">
        <f>SUM(F111:F112)</f>
        <v>0</v>
      </c>
      <c r="G110" s="174">
        <f>SUM(G111:G112)</f>
        <v>0</v>
      </c>
    </row>
    <row r="111" spans="1:7">
      <c r="A111" s="164" t="s">
        <v>59</v>
      </c>
      <c r="B111" s="171"/>
      <c r="C111" s="7">
        <v>0</v>
      </c>
      <c r="D111" s="7"/>
      <c r="E111" s="7"/>
      <c r="F111" s="7"/>
      <c r="G111" s="172"/>
    </row>
    <row r="112" spans="1:7">
      <c r="A112" s="164" t="s">
        <v>60</v>
      </c>
      <c r="B112" s="171"/>
      <c r="C112" s="7">
        <v>20000</v>
      </c>
      <c r="D112" s="7">
        <v>0</v>
      </c>
      <c r="E112" s="7">
        <v>0</v>
      </c>
      <c r="F112" s="7">
        <v>0</v>
      </c>
      <c r="G112" s="172">
        <v>0</v>
      </c>
    </row>
    <row r="113" spans="1:7">
      <c r="A113" s="173" t="s">
        <v>79</v>
      </c>
      <c r="B113" s="171"/>
      <c r="C113" s="22">
        <f>SUM(C114:C115)</f>
        <v>20000</v>
      </c>
      <c r="D113" s="22">
        <f>SUM(D114:D115)</f>
        <v>20000</v>
      </c>
      <c r="E113" s="22">
        <f>SUM(E114:E115)</f>
        <v>20000</v>
      </c>
      <c r="F113" s="22">
        <f>SUM(F114:F115)</f>
        <v>20000</v>
      </c>
      <c r="G113" s="174">
        <f>SUM(G114:G115)</f>
        <v>20000</v>
      </c>
    </row>
    <row r="114" spans="1:7">
      <c r="A114" s="164" t="s">
        <v>59</v>
      </c>
      <c r="B114" s="171"/>
      <c r="C114" s="7">
        <v>0</v>
      </c>
      <c r="D114" s="7">
        <v>0</v>
      </c>
      <c r="E114" s="7">
        <v>0</v>
      </c>
      <c r="F114" s="7">
        <v>0</v>
      </c>
      <c r="G114" s="172">
        <v>0</v>
      </c>
    </row>
    <row r="115" spans="1:7">
      <c r="A115" s="164" t="s">
        <v>60</v>
      </c>
      <c r="B115" s="171"/>
      <c r="C115" s="7">
        <v>20000</v>
      </c>
      <c r="D115" s="7">
        <v>20000</v>
      </c>
      <c r="E115" s="7">
        <v>20000</v>
      </c>
      <c r="F115" s="7">
        <v>20000</v>
      </c>
      <c r="G115" s="172">
        <v>20000</v>
      </c>
    </row>
    <row r="116" spans="1:7">
      <c r="A116" s="173" t="s">
        <v>80</v>
      </c>
      <c r="B116" s="171"/>
      <c r="C116" s="22">
        <f>SUM(C117:C118)</f>
        <v>130000</v>
      </c>
      <c r="D116" s="22">
        <f>SUM(D117:D118)</f>
        <v>1400000</v>
      </c>
      <c r="E116" s="22">
        <f>SUM(E117:E118)</f>
        <v>0</v>
      </c>
      <c r="F116" s="22">
        <f>SUM(F117:F118)</f>
        <v>0</v>
      </c>
      <c r="G116" s="174">
        <f>SUM(G117:G118)</f>
        <v>0</v>
      </c>
    </row>
    <row r="117" spans="1:7">
      <c r="A117" s="164" t="s">
        <v>59</v>
      </c>
      <c r="B117" s="171"/>
      <c r="C117" s="7"/>
      <c r="D117" s="175">
        <v>1000000</v>
      </c>
      <c r="E117" s="7"/>
      <c r="F117" s="7"/>
      <c r="G117" s="172"/>
    </row>
    <row r="118" spans="1:7">
      <c r="A118" s="164" t="s">
        <v>60</v>
      </c>
      <c r="B118" s="171"/>
      <c r="C118" s="7">
        <v>130000</v>
      </c>
      <c r="D118" s="175">
        <v>400000</v>
      </c>
      <c r="E118" s="7"/>
      <c r="F118" s="7"/>
      <c r="G118" s="172"/>
    </row>
    <row r="119" spans="1:7">
      <c r="A119" s="19" t="s">
        <v>122</v>
      </c>
      <c r="B119" s="171"/>
      <c r="C119" s="22">
        <f>SUM(C120:C121)</f>
        <v>300000</v>
      </c>
      <c r="D119" s="22">
        <f>SUM(D120:D121)</f>
        <v>332140</v>
      </c>
      <c r="E119" s="22">
        <f>SUM(E120:E121)</f>
        <v>0</v>
      </c>
      <c r="F119" s="22">
        <f>SUM(F120:F121)</f>
        <v>0</v>
      </c>
      <c r="G119" s="174">
        <f>SUM(G120:G121)</f>
        <v>0</v>
      </c>
    </row>
    <row r="120" spans="1:7">
      <c r="A120" s="164" t="s">
        <v>59</v>
      </c>
      <c r="B120" s="171"/>
      <c r="C120" s="7">
        <v>0</v>
      </c>
      <c r="D120" s="7">
        <v>0</v>
      </c>
      <c r="E120" s="7">
        <v>0</v>
      </c>
      <c r="F120" s="7">
        <v>0</v>
      </c>
      <c r="G120" s="172">
        <v>0</v>
      </c>
    </row>
    <row r="121" spans="1:7">
      <c r="A121" s="164" t="s">
        <v>60</v>
      </c>
      <c r="B121" s="171"/>
      <c r="C121" s="7">
        <v>300000</v>
      </c>
      <c r="D121" s="7">
        <f>570000+45600+5140+11400-300000</f>
        <v>332140</v>
      </c>
      <c r="E121" s="7">
        <v>0</v>
      </c>
      <c r="F121" s="7">
        <v>0</v>
      </c>
      <c r="G121" s="172">
        <v>0</v>
      </c>
    </row>
    <row r="122" spans="1:7">
      <c r="A122" s="19" t="s">
        <v>82</v>
      </c>
      <c r="B122" s="171"/>
      <c r="C122" s="22">
        <f>SUM(C123:C124)</f>
        <v>0</v>
      </c>
      <c r="D122" s="22">
        <f>SUM(D123:D124)</f>
        <v>0</v>
      </c>
      <c r="E122" s="22">
        <f>SUM(E123:E124)</f>
        <v>100000</v>
      </c>
      <c r="F122" s="22">
        <f>SUM(F123:F124)</f>
        <v>1000000</v>
      </c>
      <c r="G122" s="174">
        <f>SUM(G123:G124)</f>
        <v>0</v>
      </c>
    </row>
    <row r="123" spans="1:7">
      <c r="A123" s="164" t="s">
        <v>59</v>
      </c>
      <c r="B123" s="171"/>
      <c r="C123" s="7">
        <v>0</v>
      </c>
      <c r="D123" s="7">
        <v>0</v>
      </c>
      <c r="E123" s="7">
        <v>0</v>
      </c>
      <c r="F123" s="7">
        <v>0</v>
      </c>
      <c r="G123" s="172">
        <v>0</v>
      </c>
    </row>
    <row r="124" spans="1:7">
      <c r="A124" s="164" t="s">
        <v>60</v>
      </c>
      <c r="B124" s="171"/>
      <c r="C124" s="7">
        <v>0</v>
      </c>
      <c r="D124" s="7">
        <v>0</v>
      </c>
      <c r="E124" s="7">
        <v>100000</v>
      </c>
      <c r="F124" s="7">
        <v>1000000</v>
      </c>
      <c r="G124" s="172">
        <v>0</v>
      </c>
    </row>
    <row r="125" spans="1:7">
      <c r="A125" s="19" t="s">
        <v>83</v>
      </c>
      <c r="B125" s="171"/>
      <c r="C125" s="12">
        <f>SUM(C126:C127)</f>
        <v>600000</v>
      </c>
      <c r="D125" s="12">
        <f>SUM(D126:D127)</f>
        <v>0</v>
      </c>
      <c r="E125" s="12">
        <f>SUM(E126:E127)</f>
        <v>0</v>
      </c>
      <c r="F125" s="12">
        <f>SUM(F126:F127)</f>
        <v>0</v>
      </c>
      <c r="G125" s="176">
        <f>SUM(G126:G127)</f>
        <v>0</v>
      </c>
    </row>
    <row r="126" spans="1:7">
      <c r="A126" s="164" t="s">
        <v>59</v>
      </c>
      <c r="B126" s="171"/>
      <c r="C126" s="7">
        <v>0</v>
      </c>
      <c r="D126" s="7">
        <v>0</v>
      </c>
      <c r="E126" s="7">
        <v>0</v>
      </c>
      <c r="F126" s="7">
        <v>0</v>
      </c>
      <c r="G126" s="172">
        <v>0</v>
      </c>
    </row>
    <row r="127" spans="1:7">
      <c r="A127" s="164" t="s">
        <v>60</v>
      </c>
      <c r="B127" s="171"/>
      <c r="C127" s="7">
        <v>600000</v>
      </c>
      <c r="D127" s="7">
        <v>0</v>
      </c>
      <c r="E127" s="7">
        <v>0</v>
      </c>
      <c r="F127" s="7">
        <v>0</v>
      </c>
      <c r="G127" s="172">
        <v>0</v>
      </c>
    </row>
    <row r="128" spans="1:7">
      <c r="A128" s="173" t="s">
        <v>84</v>
      </c>
      <c r="B128" s="171"/>
      <c r="C128" s="22">
        <f>SUM(C129:C130)</f>
        <v>0</v>
      </c>
      <c r="D128" s="22">
        <f>SUM(D129:D130)</f>
        <v>0</v>
      </c>
      <c r="E128" s="22">
        <f>SUM(E129:E130)</f>
        <v>680000</v>
      </c>
      <c r="F128" s="22">
        <f>SUM(F129:F130)</f>
        <v>0</v>
      </c>
      <c r="G128" s="174">
        <f>SUM(G129:G130)</f>
        <v>0</v>
      </c>
    </row>
    <row r="129" spans="1:7">
      <c r="A129" s="164" t="s">
        <v>59</v>
      </c>
      <c r="B129" s="171"/>
      <c r="C129" s="7">
        <v>0</v>
      </c>
      <c r="D129" s="7">
        <v>0</v>
      </c>
      <c r="E129" s="7">
        <v>0</v>
      </c>
      <c r="F129" s="7">
        <v>0</v>
      </c>
      <c r="G129" s="172">
        <v>0</v>
      </c>
    </row>
    <row r="130" spans="1:7">
      <c r="A130" s="164" t="s">
        <v>60</v>
      </c>
      <c r="B130" s="171"/>
      <c r="C130" s="7">
        <v>0</v>
      </c>
      <c r="D130" s="175">
        <v>0</v>
      </c>
      <c r="E130" s="7">
        <v>680000</v>
      </c>
      <c r="F130" s="7">
        <v>0</v>
      </c>
      <c r="G130" s="172"/>
    </row>
    <row r="131" spans="1:7" ht="26.4">
      <c r="A131" s="173" t="s">
        <v>85</v>
      </c>
      <c r="B131" s="171"/>
      <c r="C131" s="22">
        <f>SUM(C132:C133)</f>
        <v>701755</v>
      </c>
      <c r="D131" s="22">
        <f>SUM(D132:D133)</f>
        <v>188558</v>
      </c>
      <c r="E131" s="22">
        <f>SUM(E132:E133)</f>
        <v>0</v>
      </c>
      <c r="F131" s="22">
        <f>SUM(F132:F133)</f>
        <v>0</v>
      </c>
      <c r="G131" s="174">
        <f>SUM(G132:G133)</f>
        <v>0</v>
      </c>
    </row>
    <row r="132" spans="1:7">
      <c r="A132" s="164" t="s">
        <v>59</v>
      </c>
      <c r="B132" s="171"/>
      <c r="C132" s="175">
        <v>400000</v>
      </c>
      <c r="D132" s="175">
        <v>107478</v>
      </c>
      <c r="E132" s="7">
        <v>0</v>
      </c>
      <c r="F132" s="7">
        <v>0</v>
      </c>
      <c r="G132" s="172">
        <v>0</v>
      </c>
    </row>
    <row r="133" spans="1:7">
      <c r="A133" s="164" t="s">
        <v>60</v>
      </c>
      <c r="B133" s="171"/>
      <c r="C133" s="175">
        <v>301755</v>
      </c>
      <c r="D133" s="175">
        <v>81080</v>
      </c>
      <c r="E133" s="7">
        <v>0</v>
      </c>
      <c r="F133" s="7">
        <v>0</v>
      </c>
      <c r="G133" s="172">
        <v>0</v>
      </c>
    </row>
    <row r="134" spans="1:7">
      <c r="A134" s="173" t="s">
        <v>86</v>
      </c>
      <c r="B134" s="171"/>
      <c r="C134" s="22">
        <f>SUM(C135:C136)</f>
        <v>44581</v>
      </c>
      <c r="D134" s="22">
        <f>SUM(D135:D136)</f>
        <v>0</v>
      </c>
      <c r="E134" s="22">
        <f>SUM(E135:E136)</f>
        <v>0</v>
      </c>
      <c r="F134" s="22">
        <f>SUM(F135:F136)</f>
        <v>0</v>
      </c>
      <c r="G134" s="174">
        <f>SUM(G135:G136)</f>
        <v>0</v>
      </c>
    </row>
    <row r="135" spans="1:7">
      <c r="A135" s="164" t="s">
        <v>59</v>
      </c>
      <c r="B135" s="171"/>
      <c r="C135" s="7">
        <v>0</v>
      </c>
      <c r="D135" s="7">
        <v>0</v>
      </c>
      <c r="E135" s="7">
        <v>0</v>
      </c>
      <c r="F135" s="7">
        <v>0</v>
      </c>
      <c r="G135" s="172">
        <v>0</v>
      </c>
    </row>
    <row r="136" spans="1:7">
      <c r="A136" s="164" t="s">
        <v>60</v>
      </c>
      <c r="B136" s="171"/>
      <c r="C136" s="7">
        <v>44581</v>
      </c>
      <c r="D136" s="7">
        <v>0</v>
      </c>
      <c r="E136" s="7">
        <v>0</v>
      </c>
      <c r="F136" s="7">
        <v>0</v>
      </c>
      <c r="G136" s="172">
        <v>0</v>
      </c>
    </row>
    <row r="137" spans="1:7">
      <c r="A137" s="173" t="s">
        <v>87</v>
      </c>
      <c r="B137" s="171"/>
      <c r="C137" s="22">
        <f>SUM(C138:C139)</f>
        <v>60900</v>
      </c>
      <c r="D137" s="22">
        <f>SUM(D138:D139)</f>
        <v>70000</v>
      </c>
      <c r="E137" s="22">
        <f>SUM(E138:E139)</f>
        <v>0</v>
      </c>
      <c r="F137" s="22">
        <f>SUM(F138:F139)</f>
        <v>0</v>
      </c>
      <c r="G137" s="174">
        <f>SUM(G138:G139)</f>
        <v>0</v>
      </c>
    </row>
    <row r="138" spans="1:7">
      <c r="A138" s="164" t="s">
        <v>59</v>
      </c>
      <c r="B138" s="171"/>
      <c r="C138" s="7">
        <v>0</v>
      </c>
      <c r="D138" s="7">
        <v>0</v>
      </c>
      <c r="E138" s="7">
        <v>0</v>
      </c>
      <c r="F138" s="7">
        <v>0</v>
      </c>
      <c r="G138" s="172">
        <v>0</v>
      </c>
    </row>
    <row r="139" spans="1:7">
      <c r="A139" s="164" t="s">
        <v>60</v>
      </c>
      <c r="B139" s="171"/>
      <c r="C139" s="7">
        <v>60900</v>
      </c>
      <c r="D139" s="7">
        <v>70000</v>
      </c>
      <c r="E139" s="7">
        <v>0</v>
      </c>
      <c r="F139" s="7">
        <v>0</v>
      </c>
      <c r="G139" s="172">
        <v>0</v>
      </c>
    </row>
    <row r="140" spans="1:7">
      <c r="A140" s="177" t="s">
        <v>88</v>
      </c>
      <c r="B140" s="171"/>
      <c r="C140" s="22">
        <f>SUM(C141:C142)</f>
        <v>40000</v>
      </c>
      <c r="D140" s="22">
        <f>SUM(D141:D142)</f>
        <v>40000</v>
      </c>
      <c r="E140" s="22">
        <f>SUM(E141:E142)</f>
        <v>40000</v>
      </c>
      <c r="F140" s="22">
        <f>SUM(F141:F142)</f>
        <v>40000</v>
      </c>
      <c r="G140" s="174">
        <f>SUM(G141:G142)</f>
        <v>40000</v>
      </c>
    </row>
    <row r="141" spans="1:7">
      <c r="A141" s="164" t="s">
        <v>89</v>
      </c>
      <c r="B141" s="171"/>
      <c r="C141" s="7">
        <v>20000</v>
      </c>
      <c r="D141" s="7">
        <v>20000</v>
      </c>
      <c r="E141" s="7">
        <v>20000</v>
      </c>
      <c r="F141" s="7">
        <v>20000</v>
      </c>
      <c r="G141" s="172">
        <v>20000</v>
      </c>
    </row>
    <row r="142" spans="1:7">
      <c r="A142" s="164" t="s">
        <v>90</v>
      </c>
      <c r="B142" s="171"/>
      <c r="C142" s="7">
        <v>20000</v>
      </c>
      <c r="D142" s="7">
        <v>20000</v>
      </c>
      <c r="E142" s="7">
        <v>20000</v>
      </c>
      <c r="F142" s="7">
        <v>20000</v>
      </c>
      <c r="G142" s="172">
        <v>20000</v>
      </c>
    </row>
    <row r="143" spans="1:7">
      <c r="A143" s="173" t="s">
        <v>91</v>
      </c>
      <c r="B143" s="171"/>
      <c r="C143" s="22">
        <f>SUM(C144:C145)</f>
        <v>115000</v>
      </c>
      <c r="D143" s="22">
        <f>SUM(D144:D145)</f>
        <v>0</v>
      </c>
      <c r="E143" s="22">
        <f>SUM(E144:E145)</f>
        <v>0</v>
      </c>
      <c r="F143" s="22">
        <f>SUM(F144:F145)</f>
        <v>0</v>
      </c>
      <c r="G143" s="174">
        <f>SUM(G144:G145)</f>
        <v>0</v>
      </c>
    </row>
    <row r="144" spans="1:7">
      <c r="A144" s="164" t="s">
        <v>59</v>
      </c>
      <c r="B144" s="171"/>
      <c r="C144" s="7">
        <v>57360</v>
      </c>
      <c r="D144" s="7">
        <v>0</v>
      </c>
      <c r="E144" s="7">
        <v>0</v>
      </c>
      <c r="F144" s="7">
        <v>0</v>
      </c>
      <c r="G144" s="172">
        <v>0</v>
      </c>
    </row>
    <row r="145" spans="1:7">
      <c r="A145" s="164" t="s">
        <v>60</v>
      </c>
      <c r="B145" s="171"/>
      <c r="C145" s="7">
        <v>57640</v>
      </c>
      <c r="D145" s="7">
        <v>0</v>
      </c>
      <c r="E145" s="7">
        <v>0</v>
      </c>
      <c r="F145" s="7">
        <v>0</v>
      </c>
      <c r="G145" s="172">
        <v>0</v>
      </c>
    </row>
    <row r="146" spans="1:7">
      <c r="A146" s="173" t="s">
        <v>92</v>
      </c>
      <c r="B146" s="171"/>
      <c r="C146" s="22">
        <f>SUM(C147:C148)</f>
        <v>82000</v>
      </c>
      <c r="D146" s="22">
        <f>SUM(D147:D148)</f>
        <v>0</v>
      </c>
      <c r="E146" s="22">
        <f>SUM(E147:E148)</f>
        <v>0</v>
      </c>
      <c r="F146" s="22">
        <f>SUM(F147:F148)</f>
        <v>0</v>
      </c>
      <c r="G146" s="174">
        <f>SUM(G147:G148)</f>
        <v>0</v>
      </c>
    </row>
    <row r="147" spans="1:7">
      <c r="A147" s="164" t="s">
        <v>59</v>
      </c>
      <c r="B147" s="171"/>
      <c r="C147" s="7">
        <v>32000</v>
      </c>
      <c r="D147" s="7">
        <v>0</v>
      </c>
      <c r="E147" s="7">
        <v>0</v>
      </c>
      <c r="F147" s="7">
        <v>0</v>
      </c>
      <c r="G147" s="172">
        <v>0</v>
      </c>
    </row>
    <row r="148" spans="1:7">
      <c r="A148" s="164" t="s">
        <v>60</v>
      </c>
      <c r="B148" s="171"/>
      <c r="C148" s="7">
        <v>50000</v>
      </c>
      <c r="D148" s="7">
        <v>0</v>
      </c>
      <c r="E148" s="7">
        <v>0</v>
      </c>
      <c r="F148" s="7">
        <v>0</v>
      </c>
      <c r="G148" s="172">
        <v>0</v>
      </c>
    </row>
    <row r="149" spans="1:7">
      <c r="A149" s="173" t="s">
        <v>93</v>
      </c>
      <c r="B149" s="171"/>
      <c r="C149" s="22">
        <f>SUM(C150:C151)</f>
        <v>0</v>
      </c>
      <c r="D149" s="22">
        <f>SUM(D150:D151)</f>
        <v>0</v>
      </c>
      <c r="E149" s="22">
        <f>SUM(E150:E151)</f>
        <v>30000</v>
      </c>
      <c r="F149" s="22">
        <f>SUM(F150:F151)</f>
        <v>1000000</v>
      </c>
      <c r="G149" s="174">
        <f>SUM(G150:G151)</f>
        <v>0</v>
      </c>
    </row>
    <row r="150" spans="1:7">
      <c r="A150" s="164" t="s">
        <v>59</v>
      </c>
      <c r="B150" s="171"/>
      <c r="C150" s="7">
        <v>0</v>
      </c>
      <c r="D150" s="7">
        <v>0</v>
      </c>
      <c r="E150" s="7">
        <v>0</v>
      </c>
      <c r="F150" s="7">
        <v>0</v>
      </c>
      <c r="G150" s="172">
        <v>0</v>
      </c>
    </row>
    <row r="151" spans="1:7">
      <c r="A151" s="164" t="s">
        <v>60</v>
      </c>
      <c r="B151" s="171"/>
      <c r="C151" s="7">
        <v>0</v>
      </c>
      <c r="D151" s="7">
        <v>0</v>
      </c>
      <c r="E151" s="7">
        <v>30000</v>
      </c>
      <c r="F151" s="7">
        <v>1000000</v>
      </c>
      <c r="G151" s="172">
        <v>0</v>
      </c>
    </row>
    <row r="152" spans="1:7">
      <c r="A152" s="173" t="s">
        <v>94</v>
      </c>
      <c r="B152" s="171"/>
      <c r="C152" s="22">
        <f>SUM(C153:C154)</f>
        <v>77678</v>
      </c>
      <c r="D152" s="22">
        <f>SUM(D153:D154)</f>
        <v>30000</v>
      </c>
      <c r="E152" s="22">
        <f>SUM(E153:E154)</f>
        <v>0</v>
      </c>
      <c r="F152" s="22">
        <f>SUM(F153:F154)</f>
        <v>0</v>
      </c>
      <c r="G152" s="174">
        <f>SUM(G153:G154)</f>
        <v>0</v>
      </c>
    </row>
    <row r="153" spans="1:7">
      <c r="A153" s="164" t="s">
        <v>59</v>
      </c>
      <c r="B153" s="171"/>
      <c r="C153" s="7">
        <v>30000</v>
      </c>
      <c r="D153" s="7">
        <v>0</v>
      </c>
      <c r="E153" s="7">
        <v>0</v>
      </c>
      <c r="F153" s="7">
        <v>0</v>
      </c>
      <c r="G153" s="172">
        <v>0</v>
      </c>
    </row>
    <row r="154" spans="1:7">
      <c r="A154" s="164" t="s">
        <v>60</v>
      </c>
      <c r="B154" s="171"/>
      <c r="C154" s="7">
        <f>10000+37678</f>
        <v>47678</v>
      </c>
      <c r="D154" s="7">
        <v>30000</v>
      </c>
      <c r="E154" s="7">
        <v>0</v>
      </c>
      <c r="F154" s="7">
        <v>0</v>
      </c>
      <c r="G154" s="172">
        <v>0</v>
      </c>
    </row>
    <row r="155" spans="1:7">
      <c r="A155" s="173" t="s">
        <v>95</v>
      </c>
      <c r="B155" s="171"/>
      <c r="C155" s="22">
        <f>SUM(C156:C157)</f>
        <v>0</v>
      </c>
      <c r="D155" s="22">
        <f>SUM(D156:D157)</f>
        <v>0</v>
      </c>
      <c r="E155" s="22">
        <f>SUM(E156:E157)</f>
        <v>100000</v>
      </c>
      <c r="F155" s="22">
        <f>SUM(F156:F157)</f>
        <v>0</v>
      </c>
      <c r="G155" s="174">
        <f>SUM(G156:G157)</f>
        <v>0</v>
      </c>
    </row>
    <row r="156" spans="1:7">
      <c r="A156" s="164" t="s">
        <v>59</v>
      </c>
      <c r="B156" s="171"/>
      <c r="C156" s="7">
        <v>0</v>
      </c>
      <c r="D156" s="7">
        <v>0</v>
      </c>
      <c r="E156" s="7">
        <v>0</v>
      </c>
      <c r="F156" s="7">
        <v>0</v>
      </c>
      <c r="G156" s="172">
        <v>0</v>
      </c>
    </row>
    <row r="157" spans="1:7">
      <c r="A157" s="164" t="s">
        <v>60</v>
      </c>
      <c r="B157" s="171"/>
      <c r="C157" s="7">
        <v>0</v>
      </c>
      <c r="D157" s="7">
        <v>0</v>
      </c>
      <c r="E157" s="7">
        <v>100000</v>
      </c>
      <c r="F157" s="7">
        <v>0</v>
      </c>
      <c r="G157" s="172">
        <v>0</v>
      </c>
    </row>
    <row r="158" spans="1:7">
      <c r="A158" s="173" t="s">
        <v>96</v>
      </c>
      <c r="B158" s="171"/>
      <c r="C158" s="22">
        <f>SUM(C159:C160)</f>
        <v>23322</v>
      </c>
      <c r="D158" s="22">
        <f>SUM(D159:D160)</f>
        <v>0</v>
      </c>
      <c r="E158" s="22">
        <f>SUM(E159:E160)</f>
        <v>0</v>
      </c>
      <c r="F158" s="22">
        <f>SUM(F159:F160)</f>
        <v>0</v>
      </c>
      <c r="G158" s="174">
        <f>SUM(G159:G160)</f>
        <v>0</v>
      </c>
    </row>
    <row r="159" spans="1:7">
      <c r="A159" s="164" t="s">
        <v>59</v>
      </c>
      <c r="B159" s="171"/>
      <c r="C159" s="7">
        <v>0</v>
      </c>
      <c r="D159" s="7">
        <v>0</v>
      </c>
      <c r="E159" s="7">
        <v>0</v>
      </c>
      <c r="F159" s="7">
        <v>0</v>
      </c>
      <c r="G159" s="172">
        <v>0</v>
      </c>
    </row>
    <row r="160" spans="1:7">
      <c r="A160" s="164" t="s">
        <v>60</v>
      </c>
      <c r="B160" s="171"/>
      <c r="C160" s="7">
        <v>23322</v>
      </c>
      <c r="D160" s="7">
        <v>0</v>
      </c>
      <c r="E160" s="7">
        <v>0</v>
      </c>
      <c r="F160" s="7">
        <v>0</v>
      </c>
      <c r="G160" s="172">
        <v>0</v>
      </c>
    </row>
    <row r="161" spans="1:7">
      <c r="A161" s="173" t="s">
        <v>97</v>
      </c>
      <c r="B161" s="171"/>
      <c r="C161" s="22">
        <f>SUM(C162:C163)</f>
        <v>14700</v>
      </c>
      <c r="D161" s="22">
        <f>SUM(D162:D163)</f>
        <v>0</v>
      </c>
      <c r="E161" s="22">
        <f>SUM(E162:E163)</f>
        <v>0</v>
      </c>
      <c r="F161" s="22">
        <f>SUM(F162:F163)</f>
        <v>0</v>
      </c>
      <c r="G161" s="174">
        <f>SUM(G162:G163)</f>
        <v>0</v>
      </c>
    </row>
    <row r="162" spans="1:7">
      <c r="A162" s="164" t="s">
        <v>59</v>
      </c>
      <c r="B162" s="171"/>
      <c r="C162" s="7">
        <v>0</v>
      </c>
      <c r="D162" s="7">
        <v>0</v>
      </c>
      <c r="E162" s="7">
        <v>0</v>
      </c>
      <c r="F162" s="7">
        <v>0</v>
      </c>
      <c r="G162" s="172">
        <v>0</v>
      </c>
    </row>
    <row r="163" spans="1:7">
      <c r="A163" s="164" t="s">
        <v>60</v>
      </c>
      <c r="B163" s="171"/>
      <c r="C163" s="7">
        <v>14700</v>
      </c>
      <c r="D163" s="7">
        <v>0</v>
      </c>
      <c r="E163" s="7">
        <v>0</v>
      </c>
      <c r="F163" s="7">
        <v>0</v>
      </c>
      <c r="G163" s="172">
        <v>0</v>
      </c>
    </row>
    <row r="164" spans="1:7">
      <c r="A164" s="173" t="s">
        <v>121</v>
      </c>
      <c r="B164" s="171"/>
      <c r="C164" s="22">
        <f>SUM(C165:C166)</f>
        <v>30000</v>
      </c>
      <c r="D164" s="22">
        <f>SUM(D165:D166)</f>
        <v>0</v>
      </c>
      <c r="E164" s="22">
        <f>SUM(E165:E166)</f>
        <v>0</v>
      </c>
      <c r="F164" s="22">
        <f>SUM(F165:F166)</f>
        <v>0</v>
      </c>
      <c r="G164" s="174">
        <f>SUM(G165:G166)</f>
        <v>0</v>
      </c>
    </row>
    <row r="165" spans="1:7">
      <c r="A165" s="164" t="s">
        <v>59</v>
      </c>
      <c r="B165" s="171"/>
      <c r="C165" s="7">
        <v>0</v>
      </c>
      <c r="D165" s="7">
        <v>0</v>
      </c>
      <c r="E165" s="7">
        <v>0</v>
      </c>
      <c r="F165" s="7">
        <v>0</v>
      </c>
      <c r="G165" s="172">
        <v>0</v>
      </c>
    </row>
    <row r="166" spans="1:7">
      <c r="A166" s="164" t="s">
        <v>60</v>
      </c>
      <c r="B166" s="171"/>
      <c r="C166" s="7">
        <v>30000</v>
      </c>
      <c r="D166" s="7">
        <v>0</v>
      </c>
      <c r="E166" s="7">
        <v>0</v>
      </c>
      <c r="F166" s="7">
        <v>0</v>
      </c>
      <c r="G166" s="172">
        <v>0</v>
      </c>
    </row>
    <row r="167" spans="1:7">
      <c r="A167" s="173" t="s">
        <v>99</v>
      </c>
      <c r="B167" s="171"/>
      <c r="C167" s="22">
        <f>SUM(C168:C169)</f>
        <v>112600</v>
      </c>
      <c r="D167" s="22">
        <f>SUM(D168:D169)</f>
        <v>0</v>
      </c>
      <c r="E167" s="22">
        <f>SUM(E168:E169)</f>
        <v>0</v>
      </c>
      <c r="F167" s="22">
        <f>SUM(F168:F169)</f>
        <v>0</v>
      </c>
      <c r="G167" s="174">
        <f>SUM(G168:G169)</f>
        <v>0</v>
      </c>
    </row>
    <row r="168" spans="1:7">
      <c r="A168" s="164" t="s">
        <v>59</v>
      </c>
      <c r="B168" s="171"/>
      <c r="C168" s="7">
        <v>30000</v>
      </c>
      <c r="D168" s="7">
        <v>0</v>
      </c>
      <c r="E168" s="7">
        <v>0</v>
      </c>
      <c r="F168" s="7">
        <v>0</v>
      </c>
      <c r="G168" s="172">
        <v>0</v>
      </c>
    </row>
    <row r="169" spans="1:7">
      <c r="A169" s="164" t="s">
        <v>60</v>
      </c>
      <c r="B169" s="171"/>
      <c r="C169" s="175">
        <v>82600</v>
      </c>
      <c r="D169" s="7">
        <v>0</v>
      </c>
      <c r="E169" s="7">
        <v>0</v>
      </c>
      <c r="F169" s="7">
        <v>0</v>
      </c>
      <c r="G169" s="172">
        <v>0</v>
      </c>
    </row>
    <row r="170" spans="1:7">
      <c r="A170" s="173" t="s">
        <v>100</v>
      </c>
      <c r="B170" s="171"/>
      <c r="C170" s="22">
        <f>SUM(C171:C172)</f>
        <v>752000</v>
      </c>
      <c r="D170" s="22">
        <f>SUM(D171:D172)</f>
        <v>0</v>
      </c>
      <c r="E170" s="22">
        <f>SUM(E171:E172)</f>
        <v>0</v>
      </c>
      <c r="F170" s="22">
        <f>SUM(F171:F172)</f>
        <v>0</v>
      </c>
      <c r="G170" s="174">
        <f>SUM(G171:G172)</f>
        <v>0</v>
      </c>
    </row>
    <row r="171" spans="1:7">
      <c r="A171" s="164" t="s">
        <v>59</v>
      </c>
      <c r="B171" s="171"/>
      <c r="C171" s="7">
        <v>0</v>
      </c>
      <c r="D171" s="7">
        <v>0</v>
      </c>
      <c r="E171" s="7">
        <v>0</v>
      </c>
      <c r="F171" s="7">
        <v>0</v>
      </c>
      <c r="G171" s="172">
        <v>0</v>
      </c>
    </row>
    <row r="172" spans="1:7">
      <c r="A172" s="164" t="s">
        <v>60</v>
      </c>
      <c r="B172" s="171"/>
      <c r="C172" s="7">
        <v>752000</v>
      </c>
      <c r="D172" s="7">
        <v>0</v>
      </c>
      <c r="E172" s="7">
        <v>0</v>
      </c>
      <c r="F172" s="7">
        <v>0</v>
      </c>
      <c r="G172" s="172">
        <v>0</v>
      </c>
    </row>
    <row r="173" spans="1:7">
      <c r="A173" s="173" t="s">
        <v>101</v>
      </c>
      <c r="B173" s="171"/>
      <c r="C173" s="22">
        <f>SUM(C174:C175)</f>
        <v>0</v>
      </c>
      <c r="D173" s="22">
        <f>SUM(D174:D175)</f>
        <v>100000</v>
      </c>
      <c r="E173" s="22">
        <f>SUM(E174:E175)</f>
        <v>1400000</v>
      </c>
      <c r="F173" s="22">
        <f>SUM(F174:F175)</f>
        <v>0</v>
      </c>
      <c r="G173" s="174">
        <f>SUM(G174:G175)</f>
        <v>0</v>
      </c>
    </row>
    <row r="174" spans="1:7">
      <c r="A174" s="164" t="s">
        <v>59</v>
      </c>
      <c r="B174" s="171"/>
      <c r="C174" s="7">
        <v>0</v>
      </c>
      <c r="D174" s="7">
        <v>0</v>
      </c>
      <c r="E174" s="7">
        <v>0</v>
      </c>
      <c r="F174" s="7">
        <v>0</v>
      </c>
      <c r="G174" s="172">
        <v>0</v>
      </c>
    </row>
    <row r="175" spans="1:7">
      <c r="A175" s="164" t="s">
        <v>60</v>
      </c>
      <c r="B175" s="171"/>
      <c r="C175" s="7">
        <v>0</v>
      </c>
      <c r="D175" s="7">
        <v>100000</v>
      </c>
      <c r="E175" s="7">
        <v>1400000</v>
      </c>
      <c r="F175" s="7">
        <v>0</v>
      </c>
      <c r="G175" s="172">
        <v>0</v>
      </c>
    </row>
    <row r="176" spans="1:7">
      <c r="A176" s="173" t="s">
        <v>102</v>
      </c>
      <c r="B176" s="171"/>
      <c r="C176" s="22">
        <f>SUM(C177:C178)</f>
        <v>16500</v>
      </c>
      <c r="D176" s="22">
        <f>SUM(D177:D178)</f>
        <v>0</v>
      </c>
      <c r="E176" s="22">
        <f>SUM(E177:E178)</f>
        <v>0</v>
      </c>
      <c r="F176" s="22">
        <f>SUM(F177:F178)</f>
        <v>0</v>
      </c>
      <c r="G176" s="174">
        <f>SUM(G177:G178)</f>
        <v>0</v>
      </c>
    </row>
    <row r="177" spans="1:7">
      <c r="A177" s="164" t="s">
        <v>59</v>
      </c>
      <c r="B177" s="171"/>
      <c r="C177" s="7">
        <v>0</v>
      </c>
      <c r="D177" s="7">
        <v>0</v>
      </c>
      <c r="E177" s="7">
        <v>0</v>
      </c>
      <c r="F177" s="7">
        <v>0</v>
      </c>
      <c r="G177" s="172">
        <v>0</v>
      </c>
    </row>
    <row r="178" spans="1:7">
      <c r="A178" s="164" t="s">
        <v>60</v>
      </c>
      <c r="B178" s="171"/>
      <c r="C178" s="7">
        <v>16500</v>
      </c>
      <c r="D178" s="7">
        <v>0</v>
      </c>
      <c r="E178" s="7">
        <v>0</v>
      </c>
      <c r="F178" s="7">
        <v>0</v>
      </c>
      <c r="G178" s="172">
        <v>0</v>
      </c>
    </row>
    <row r="179" spans="1:7">
      <c r="A179" s="173" t="s">
        <v>103</v>
      </c>
      <c r="B179" s="171"/>
      <c r="C179" s="22">
        <f>SUM(C180:C181)</f>
        <v>35000</v>
      </c>
      <c r="D179" s="22">
        <f>SUM(D180:D181)</f>
        <v>0</v>
      </c>
      <c r="E179" s="22">
        <f>SUM(E180:E181)</f>
        <v>0</v>
      </c>
      <c r="F179" s="22">
        <f>SUM(F180:F181)</f>
        <v>0</v>
      </c>
      <c r="G179" s="174">
        <f>SUM(G180:G181)</f>
        <v>0</v>
      </c>
    </row>
    <row r="180" spans="1:7">
      <c r="A180" s="164" t="s">
        <v>59</v>
      </c>
      <c r="B180" s="171"/>
      <c r="C180" s="7">
        <v>0</v>
      </c>
      <c r="D180" s="7">
        <v>0</v>
      </c>
      <c r="E180" s="7">
        <v>0</v>
      </c>
      <c r="F180" s="7">
        <v>0</v>
      </c>
      <c r="G180" s="172">
        <v>0</v>
      </c>
    </row>
    <row r="181" spans="1:7">
      <c r="A181" s="164" t="s">
        <v>60</v>
      </c>
      <c r="B181" s="171"/>
      <c r="C181" s="7">
        <v>35000</v>
      </c>
      <c r="D181" s="7">
        <v>0</v>
      </c>
      <c r="E181" s="7">
        <v>0</v>
      </c>
      <c r="F181" s="7">
        <v>0</v>
      </c>
      <c r="G181" s="172">
        <v>0</v>
      </c>
    </row>
    <row r="182" spans="1:7" ht="39.6">
      <c r="A182" s="173" t="s">
        <v>104</v>
      </c>
      <c r="B182" s="171"/>
      <c r="C182" s="22">
        <f>SUM(C183:C184)</f>
        <v>95000</v>
      </c>
      <c r="D182" s="22">
        <f>SUM(D183:D184)</f>
        <v>0</v>
      </c>
      <c r="E182" s="22">
        <f>SUM(E183:E184)</f>
        <v>0</v>
      </c>
      <c r="F182" s="22">
        <f>SUM(F183:F184)</f>
        <v>0</v>
      </c>
      <c r="G182" s="174">
        <f>SUM(G183:G184)</f>
        <v>0</v>
      </c>
    </row>
    <row r="183" spans="1:7">
      <c r="A183" s="164" t="s">
        <v>59</v>
      </c>
      <c r="B183" s="171"/>
      <c r="C183" s="7">
        <v>50000</v>
      </c>
      <c r="D183" s="7">
        <v>0</v>
      </c>
      <c r="E183" s="7">
        <v>0</v>
      </c>
      <c r="F183" s="7">
        <v>0</v>
      </c>
      <c r="G183" s="172">
        <v>0</v>
      </c>
    </row>
    <row r="184" spans="1:7">
      <c r="A184" s="164" t="s">
        <v>60</v>
      </c>
      <c r="B184" s="171"/>
      <c r="C184" s="7">
        <v>45000</v>
      </c>
      <c r="D184" s="7">
        <v>0</v>
      </c>
      <c r="E184" s="7">
        <v>0</v>
      </c>
      <c r="F184" s="7">
        <v>0</v>
      </c>
      <c r="G184" s="172">
        <v>0</v>
      </c>
    </row>
    <row r="185" spans="1:7">
      <c r="A185" s="173" t="s">
        <v>105</v>
      </c>
      <c r="B185" s="171"/>
      <c r="C185" s="12">
        <f>SUM(C186:C187)</f>
        <v>6000</v>
      </c>
      <c r="D185" s="12">
        <f>SUM(D186:D187)</f>
        <v>0</v>
      </c>
      <c r="E185" s="12">
        <f>SUM(E186:E187)</f>
        <v>0</v>
      </c>
      <c r="F185" s="12">
        <f>SUM(F186:F187)</f>
        <v>0</v>
      </c>
      <c r="G185" s="18">
        <f>SUM(G186:G187)</f>
        <v>0</v>
      </c>
    </row>
    <row r="186" spans="1:7">
      <c r="A186" s="164" t="s">
        <v>59</v>
      </c>
      <c r="B186" s="171"/>
      <c r="C186" s="7">
        <v>0</v>
      </c>
      <c r="D186" s="7">
        <v>0</v>
      </c>
      <c r="E186" s="7">
        <v>0</v>
      </c>
      <c r="F186" s="7">
        <v>0</v>
      </c>
      <c r="G186" s="172">
        <v>0</v>
      </c>
    </row>
    <row r="187" spans="1:7">
      <c r="A187" s="164" t="s">
        <v>60</v>
      </c>
      <c r="B187" s="171"/>
      <c r="C187" s="7">
        <v>6000</v>
      </c>
      <c r="D187" s="7">
        <v>0</v>
      </c>
      <c r="E187" s="7">
        <v>0</v>
      </c>
      <c r="F187" s="7">
        <v>0</v>
      </c>
      <c r="G187" s="172">
        <v>0</v>
      </c>
    </row>
    <row r="188" spans="1:7">
      <c r="A188" s="173" t="s">
        <v>106</v>
      </c>
      <c r="B188" s="171"/>
      <c r="C188" s="22">
        <f>SUM(C189:C190)</f>
        <v>35432</v>
      </c>
      <c r="D188" s="22">
        <f>SUM(D189:D190)</f>
        <v>0</v>
      </c>
      <c r="E188" s="22">
        <f>SUM(E189:E190)</f>
        <v>0</v>
      </c>
      <c r="F188" s="22">
        <f>SUM(F189:F190)</f>
        <v>0</v>
      </c>
      <c r="G188" s="174">
        <f>SUM(G189:G190)</f>
        <v>0</v>
      </c>
    </row>
    <row r="189" spans="1:7">
      <c r="A189" s="164" t="s">
        <v>59</v>
      </c>
      <c r="B189" s="171"/>
      <c r="C189" s="7">
        <v>0</v>
      </c>
      <c r="D189" s="7">
        <v>0</v>
      </c>
      <c r="E189" s="7">
        <v>0</v>
      </c>
      <c r="F189" s="7">
        <v>0</v>
      </c>
      <c r="G189" s="172">
        <v>0</v>
      </c>
    </row>
    <row r="190" spans="1:7">
      <c r="A190" s="164" t="s">
        <v>60</v>
      </c>
      <c r="B190" s="171"/>
      <c r="C190" s="7">
        <v>35432</v>
      </c>
      <c r="D190" s="7">
        <v>0</v>
      </c>
      <c r="E190" s="7">
        <v>0</v>
      </c>
      <c r="F190" s="7">
        <v>0</v>
      </c>
      <c r="G190" s="172">
        <v>0</v>
      </c>
    </row>
    <row r="191" spans="1:7">
      <c r="A191" s="173" t="s">
        <v>107</v>
      </c>
      <c r="B191" s="171"/>
      <c r="C191" s="22">
        <f>SUM(C192:C193)</f>
        <v>7223</v>
      </c>
      <c r="D191" s="22">
        <f>SUM(D192:D193)</f>
        <v>0</v>
      </c>
      <c r="E191" s="22">
        <f>SUM(E192:E193)</f>
        <v>0</v>
      </c>
      <c r="F191" s="22">
        <f>SUM(F192:F193)</f>
        <v>0</v>
      </c>
      <c r="G191" s="174">
        <f>SUM(G192:G193)</f>
        <v>0</v>
      </c>
    </row>
    <row r="192" spans="1:7">
      <c r="A192" s="164" t="s">
        <v>59</v>
      </c>
      <c r="B192" s="171"/>
      <c r="C192" s="7">
        <v>0</v>
      </c>
      <c r="D192" s="7">
        <v>0</v>
      </c>
      <c r="E192" s="7">
        <v>0</v>
      </c>
      <c r="F192" s="7">
        <v>0</v>
      </c>
      <c r="G192" s="172">
        <v>0</v>
      </c>
    </row>
    <row r="193" spans="1:7">
      <c r="A193" s="164" t="s">
        <v>60</v>
      </c>
      <c r="B193" s="171"/>
      <c r="C193" s="7">
        <v>7223</v>
      </c>
      <c r="D193" s="7">
        <v>0</v>
      </c>
      <c r="E193" s="7">
        <v>0</v>
      </c>
      <c r="F193" s="7">
        <v>0</v>
      </c>
      <c r="G193" s="172">
        <v>0</v>
      </c>
    </row>
    <row r="194" spans="1:7">
      <c r="A194" s="19" t="s">
        <v>70</v>
      </c>
      <c r="B194" s="171"/>
      <c r="C194" s="22">
        <f>SUM(C195:C196)</f>
        <v>5412731</v>
      </c>
      <c r="D194" s="22">
        <f>SUM(D195:D196)</f>
        <v>2680698</v>
      </c>
      <c r="E194" s="22">
        <f>SUM(E195:E196)</f>
        <v>2870000</v>
      </c>
      <c r="F194" s="22">
        <f>SUM(F195:F196)</f>
        <v>2560000</v>
      </c>
      <c r="G194" s="174">
        <f>SUM(G195:G196)</f>
        <v>560000</v>
      </c>
    </row>
    <row r="195" spans="1:7">
      <c r="A195" s="164" t="s">
        <v>59</v>
      </c>
      <c r="B195" s="171"/>
      <c r="C195" s="7">
        <f>+C93+C114+C117+C120+C129+C132+C135+C138+C144+C147+C150+C153+C159+C162+C165+C168+C171+C174+C177+C180+C183+C189+C192+C96+C99+C126+C105+C102+C186+C141</f>
        <v>1857400</v>
      </c>
      <c r="D195" s="7">
        <f>+D93+D114+D117+D120+D129+D132+D135+D138+D144+D147+D150+D153+D159+D162+D165+D168+D171+D174+D177+D180+D183+D189+D192+D96+D99+D126+D105+D102+D186+D141</f>
        <v>1127478</v>
      </c>
      <c r="E195" s="7">
        <f>+E93+E114+E117+E120+E129+E132+E135+E138+E144+E147+E150+E153+E159+E162+E165+E168+E171+E174+E177+E180+E183+E189+E192+E96+E99+E126+E105+E102+E186+E141</f>
        <v>20000</v>
      </c>
      <c r="F195" s="7">
        <f>+F93+F114+F117+F120+F129+F132+F135+F138+F144+F147+F150+F153+F159+F162+F165+F168+F171+F174+F177+F180+F183+F189+F192+F96+F99+F126+F105+F102+F186+F141</f>
        <v>20000</v>
      </c>
      <c r="G195" s="8">
        <f>+G93+G114+G117+G120+G129+G132+G135+G138+G144+G147+G150+G153+G159+G162+G165+G168+G171+G174+G177+G180+G183+G189+G192+G96+G99+G126+G105+G102+G186+G141</f>
        <v>20000</v>
      </c>
    </row>
    <row r="196" spans="1:7" ht="13.8" thickBot="1">
      <c r="A196" s="165" t="s">
        <v>60</v>
      </c>
      <c r="B196" s="178"/>
      <c r="C196" s="179">
        <f>+C94+C115+C118+C121+C130+C133+C136+C139+C145+C148+C154+C163+C166+C169+C172+C175+C178+C181+C184+C190+C193+C97+C100+C127+C151+C160+C106+C103+C187+C142+C109+C112+C124+C157</f>
        <v>3555331</v>
      </c>
      <c r="D196" s="179">
        <f>+D94+D115+D118+D121+D130+D133+D136+D139+D145+D148+D154+D163+D166+D169+D172+D175+D178+D181+D184+D190+D193+D97+D100+D127+D151+D160+D106+D103+D187+D142+D109+D112+D124+D157</f>
        <v>1553220</v>
      </c>
      <c r="E196" s="179">
        <f>+E94+E115+E118+E121+E130+E133+E136+E139+E145+E148+E154+E163+E166+E169+E172+E175+E178+E181+E184+E190+E193+E97+E100+E127+E151+E160+E106+E103+E187+E142+E109+E112+E124+E157</f>
        <v>2850000</v>
      </c>
      <c r="F196" s="179">
        <f>+F94+F115+F118+F121+F130+F133+F136+F139+F145+F148+F154+F163+F166+F169+F172+F175+F178+F181+F184+F190+F193+F97+F100+F127+F151+F160+F106+F103+F187+F142+F109+F112+F124+F157</f>
        <v>2540000</v>
      </c>
      <c r="G196" s="179">
        <f>+G94+G115+G118+G121+G130+G133+G136+G139+G145+G148+G154+G163+G166+G169+G172+G175+G178+G181+G184+G190+G193+G97+G100+G127+G151+G160+G106+G103+G187+G142+G109+G112+G124+G157</f>
        <v>540000</v>
      </c>
    </row>
    <row r="200" spans="1:7">
      <c r="E200" s="135"/>
    </row>
    <row r="201" spans="1:7">
      <c r="E201" s="135"/>
    </row>
  </sheetData>
  <conditionalFormatting sqref="C21 B50:G50">
    <cfRule type="cellIs" dxfId="2" priority="1" stopIfTrue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37609-3A26-4BE3-92B6-ED5BA71F346E}">
  <dimension ref="A1:I22"/>
  <sheetViews>
    <sheetView workbookViewId="0">
      <selection activeCell="E24" sqref="E24"/>
    </sheetView>
  </sheetViews>
  <sheetFormatPr defaultRowHeight="14.4"/>
  <cols>
    <col min="1" max="1" width="46.33203125" customWidth="1"/>
    <col min="2" max="2" width="12" customWidth="1"/>
    <col min="3" max="3" width="12.33203125" customWidth="1"/>
    <col min="4" max="6" width="12.109375" customWidth="1"/>
    <col min="7" max="7" width="12.5546875" customWidth="1"/>
    <col min="8" max="8" width="10.88671875" customWidth="1"/>
    <col min="10" max="10" width="11.109375" customWidth="1"/>
    <col min="257" max="257" width="46.33203125" customWidth="1"/>
    <col min="258" max="258" width="12" customWidth="1"/>
    <col min="259" max="259" width="12.33203125" customWidth="1"/>
    <col min="260" max="262" width="12.109375" customWidth="1"/>
    <col min="263" max="263" width="12.5546875" customWidth="1"/>
    <col min="264" max="264" width="10.88671875" customWidth="1"/>
    <col min="266" max="266" width="11.109375" customWidth="1"/>
    <col min="513" max="513" width="46.33203125" customWidth="1"/>
    <col min="514" max="514" width="12" customWidth="1"/>
    <col min="515" max="515" width="12.33203125" customWidth="1"/>
    <col min="516" max="518" width="12.109375" customWidth="1"/>
    <col min="519" max="519" width="12.5546875" customWidth="1"/>
    <col min="520" max="520" width="10.88671875" customWidth="1"/>
    <col min="522" max="522" width="11.109375" customWidth="1"/>
    <col min="769" max="769" width="46.33203125" customWidth="1"/>
    <col min="770" max="770" width="12" customWidth="1"/>
    <col min="771" max="771" width="12.33203125" customWidth="1"/>
    <col min="772" max="774" width="12.109375" customWidth="1"/>
    <col min="775" max="775" width="12.5546875" customWidth="1"/>
    <col min="776" max="776" width="10.88671875" customWidth="1"/>
    <col min="778" max="778" width="11.109375" customWidth="1"/>
    <col min="1025" max="1025" width="46.33203125" customWidth="1"/>
    <col min="1026" max="1026" width="12" customWidth="1"/>
    <col min="1027" max="1027" width="12.33203125" customWidth="1"/>
    <col min="1028" max="1030" width="12.109375" customWidth="1"/>
    <col min="1031" max="1031" width="12.5546875" customWidth="1"/>
    <col min="1032" max="1032" width="10.88671875" customWidth="1"/>
    <col min="1034" max="1034" width="11.109375" customWidth="1"/>
    <col min="1281" max="1281" width="46.33203125" customWidth="1"/>
    <col min="1282" max="1282" width="12" customWidth="1"/>
    <col min="1283" max="1283" width="12.33203125" customWidth="1"/>
    <col min="1284" max="1286" width="12.109375" customWidth="1"/>
    <col min="1287" max="1287" width="12.5546875" customWidth="1"/>
    <col min="1288" max="1288" width="10.88671875" customWidth="1"/>
    <col min="1290" max="1290" width="11.109375" customWidth="1"/>
    <col min="1537" max="1537" width="46.33203125" customWidth="1"/>
    <col min="1538" max="1538" width="12" customWidth="1"/>
    <col min="1539" max="1539" width="12.33203125" customWidth="1"/>
    <col min="1540" max="1542" width="12.109375" customWidth="1"/>
    <col min="1543" max="1543" width="12.5546875" customWidth="1"/>
    <col min="1544" max="1544" width="10.88671875" customWidth="1"/>
    <col min="1546" max="1546" width="11.109375" customWidth="1"/>
    <col min="1793" max="1793" width="46.33203125" customWidth="1"/>
    <col min="1794" max="1794" width="12" customWidth="1"/>
    <col min="1795" max="1795" width="12.33203125" customWidth="1"/>
    <col min="1796" max="1798" width="12.109375" customWidth="1"/>
    <col min="1799" max="1799" width="12.5546875" customWidth="1"/>
    <col min="1800" max="1800" width="10.88671875" customWidth="1"/>
    <col min="1802" max="1802" width="11.109375" customWidth="1"/>
    <col min="2049" max="2049" width="46.33203125" customWidth="1"/>
    <col min="2050" max="2050" width="12" customWidth="1"/>
    <col min="2051" max="2051" width="12.33203125" customWidth="1"/>
    <col min="2052" max="2054" width="12.109375" customWidth="1"/>
    <col min="2055" max="2055" width="12.5546875" customWidth="1"/>
    <col min="2056" max="2056" width="10.88671875" customWidth="1"/>
    <col min="2058" max="2058" width="11.109375" customWidth="1"/>
    <col min="2305" max="2305" width="46.33203125" customWidth="1"/>
    <col min="2306" max="2306" width="12" customWidth="1"/>
    <col min="2307" max="2307" width="12.33203125" customWidth="1"/>
    <col min="2308" max="2310" width="12.109375" customWidth="1"/>
    <col min="2311" max="2311" width="12.5546875" customWidth="1"/>
    <col min="2312" max="2312" width="10.88671875" customWidth="1"/>
    <col min="2314" max="2314" width="11.109375" customWidth="1"/>
    <col min="2561" max="2561" width="46.33203125" customWidth="1"/>
    <col min="2562" max="2562" width="12" customWidth="1"/>
    <col min="2563" max="2563" width="12.33203125" customWidth="1"/>
    <col min="2564" max="2566" width="12.109375" customWidth="1"/>
    <col min="2567" max="2567" width="12.5546875" customWidth="1"/>
    <col min="2568" max="2568" width="10.88671875" customWidth="1"/>
    <col min="2570" max="2570" width="11.109375" customWidth="1"/>
    <col min="2817" max="2817" width="46.33203125" customWidth="1"/>
    <col min="2818" max="2818" width="12" customWidth="1"/>
    <col min="2819" max="2819" width="12.33203125" customWidth="1"/>
    <col min="2820" max="2822" width="12.109375" customWidth="1"/>
    <col min="2823" max="2823" width="12.5546875" customWidth="1"/>
    <col min="2824" max="2824" width="10.88671875" customWidth="1"/>
    <col min="2826" max="2826" width="11.109375" customWidth="1"/>
    <col min="3073" max="3073" width="46.33203125" customWidth="1"/>
    <col min="3074" max="3074" width="12" customWidth="1"/>
    <col min="3075" max="3075" width="12.33203125" customWidth="1"/>
    <col min="3076" max="3078" width="12.109375" customWidth="1"/>
    <col min="3079" max="3079" width="12.5546875" customWidth="1"/>
    <col min="3080" max="3080" width="10.88671875" customWidth="1"/>
    <col min="3082" max="3082" width="11.109375" customWidth="1"/>
    <col min="3329" max="3329" width="46.33203125" customWidth="1"/>
    <col min="3330" max="3330" width="12" customWidth="1"/>
    <col min="3331" max="3331" width="12.33203125" customWidth="1"/>
    <col min="3332" max="3334" width="12.109375" customWidth="1"/>
    <col min="3335" max="3335" width="12.5546875" customWidth="1"/>
    <col min="3336" max="3336" width="10.88671875" customWidth="1"/>
    <col min="3338" max="3338" width="11.109375" customWidth="1"/>
    <col min="3585" max="3585" width="46.33203125" customWidth="1"/>
    <col min="3586" max="3586" width="12" customWidth="1"/>
    <col min="3587" max="3587" width="12.33203125" customWidth="1"/>
    <col min="3588" max="3590" width="12.109375" customWidth="1"/>
    <col min="3591" max="3591" width="12.5546875" customWidth="1"/>
    <col min="3592" max="3592" width="10.88671875" customWidth="1"/>
    <col min="3594" max="3594" width="11.109375" customWidth="1"/>
    <col min="3841" max="3841" width="46.33203125" customWidth="1"/>
    <col min="3842" max="3842" width="12" customWidth="1"/>
    <col min="3843" max="3843" width="12.33203125" customWidth="1"/>
    <col min="3844" max="3846" width="12.109375" customWidth="1"/>
    <col min="3847" max="3847" width="12.5546875" customWidth="1"/>
    <col min="3848" max="3848" width="10.88671875" customWidth="1"/>
    <col min="3850" max="3850" width="11.109375" customWidth="1"/>
    <col min="4097" max="4097" width="46.33203125" customWidth="1"/>
    <col min="4098" max="4098" width="12" customWidth="1"/>
    <col min="4099" max="4099" width="12.33203125" customWidth="1"/>
    <col min="4100" max="4102" width="12.109375" customWidth="1"/>
    <col min="4103" max="4103" width="12.5546875" customWidth="1"/>
    <col min="4104" max="4104" width="10.88671875" customWidth="1"/>
    <col min="4106" max="4106" width="11.109375" customWidth="1"/>
    <col min="4353" max="4353" width="46.33203125" customWidth="1"/>
    <col min="4354" max="4354" width="12" customWidth="1"/>
    <col min="4355" max="4355" width="12.33203125" customWidth="1"/>
    <col min="4356" max="4358" width="12.109375" customWidth="1"/>
    <col min="4359" max="4359" width="12.5546875" customWidth="1"/>
    <col min="4360" max="4360" width="10.88671875" customWidth="1"/>
    <col min="4362" max="4362" width="11.109375" customWidth="1"/>
    <col min="4609" max="4609" width="46.33203125" customWidth="1"/>
    <col min="4610" max="4610" width="12" customWidth="1"/>
    <col min="4611" max="4611" width="12.33203125" customWidth="1"/>
    <col min="4612" max="4614" width="12.109375" customWidth="1"/>
    <col min="4615" max="4615" width="12.5546875" customWidth="1"/>
    <col min="4616" max="4616" width="10.88671875" customWidth="1"/>
    <col min="4618" max="4618" width="11.109375" customWidth="1"/>
    <col min="4865" max="4865" width="46.33203125" customWidth="1"/>
    <col min="4866" max="4866" width="12" customWidth="1"/>
    <col min="4867" max="4867" width="12.33203125" customWidth="1"/>
    <col min="4868" max="4870" width="12.109375" customWidth="1"/>
    <col min="4871" max="4871" width="12.5546875" customWidth="1"/>
    <col min="4872" max="4872" width="10.88671875" customWidth="1"/>
    <col min="4874" max="4874" width="11.109375" customWidth="1"/>
    <col min="5121" max="5121" width="46.33203125" customWidth="1"/>
    <col min="5122" max="5122" width="12" customWidth="1"/>
    <col min="5123" max="5123" width="12.33203125" customWidth="1"/>
    <col min="5124" max="5126" width="12.109375" customWidth="1"/>
    <col min="5127" max="5127" width="12.5546875" customWidth="1"/>
    <col min="5128" max="5128" width="10.88671875" customWidth="1"/>
    <col min="5130" max="5130" width="11.109375" customWidth="1"/>
    <col min="5377" max="5377" width="46.33203125" customWidth="1"/>
    <col min="5378" max="5378" width="12" customWidth="1"/>
    <col min="5379" max="5379" width="12.33203125" customWidth="1"/>
    <col min="5380" max="5382" width="12.109375" customWidth="1"/>
    <col min="5383" max="5383" width="12.5546875" customWidth="1"/>
    <col min="5384" max="5384" width="10.88671875" customWidth="1"/>
    <col min="5386" max="5386" width="11.109375" customWidth="1"/>
    <col min="5633" max="5633" width="46.33203125" customWidth="1"/>
    <col min="5634" max="5634" width="12" customWidth="1"/>
    <col min="5635" max="5635" width="12.33203125" customWidth="1"/>
    <col min="5636" max="5638" width="12.109375" customWidth="1"/>
    <col min="5639" max="5639" width="12.5546875" customWidth="1"/>
    <col min="5640" max="5640" width="10.88671875" customWidth="1"/>
    <col min="5642" max="5642" width="11.109375" customWidth="1"/>
    <col min="5889" max="5889" width="46.33203125" customWidth="1"/>
    <col min="5890" max="5890" width="12" customWidth="1"/>
    <col min="5891" max="5891" width="12.33203125" customWidth="1"/>
    <col min="5892" max="5894" width="12.109375" customWidth="1"/>
    <col min="5895" max="5895" width="12.5546875" customWidth="1"/>
    <col min="5896" max="5896" width="10.88671875" customWidth="1"/>
    <col min="5898" max="5898" width="11.109375" customWidth="1"/>
    <col min="6145" max="6145" width="46.33203125" customWidth="1"/>
    <col min="6146" max="6146" width="12" customWidth="1"/>
    <col min="6147" max="6147" width="12.33203125" customWidth="1"/>
    <col min="6148" max="6150" width="12.109375" customWidth="1"/>
    <col min="6151" max="6151" width="12.5546875" customWidth="1"/>
    <col min="6152" max="6152" width="10.88671875" customWidth="1"/>
    <col min="6154" max="6154" width="11.109375" customWidth="1"/>
    <col min="6401" max="6401" width="46.33203125" customWidth="1"/>
    <col min="6402" max="6402" width="12" customWidth="1"/>
    <col min="6403" max="6403" width="12.33203125" customWidth="1"/>
    <col min="6404" max="6406" width="12.109375" customWidth="1"/>
    <col min="6407" max="6407" width="12.5546875" customWidth="1"/>
    <col min="6408" max="6408" width="10.88671875" customWidth="1"/>
    <col min="6410" max="6410" width="11.109375" customWidth="1"/>
    <col min="6657" max="6657" width="46.33203125" customWidth="1"/>
    <col min="6658" max="6658" width="12" customWidth="1"/>
    <col min="6659" max="6659" width="12.33203125" customWidth="1"/>
    <col min="6660" max="6662" width="12.109375" customWidth="1"/>
    <col min="6663" max="6663" width="12.5546875" customWidth="1"/>
    <col min="6664" max="6664" width="10.88671875" customWidth="1"/>
    <col min="6666" max="6666" width="11.109375" customWidth="1"/>
    <col min="6913" max="6913" width="46.33203125" customWidth="1"/>
    <col min="6914" max="6914" width="12" customWidth="1"/>
    <col min="6915" max="6915" width="12.33203125" customWidth="1"/>
    <col min="6916" max="6918" width="12.109375" customWidth="1"/>
    <col min="6919" max="6919" width="12.5546875" customWidth="1"/>
    <col min="6920" max="6920" width="10.88671875" customWidth="1"/>
    <col min="6922" max="6922" width="11.109375" customWidth="1"/>
    <col min="7169" max="7169" width="46.33203125" customWidth="1"/>
    <col min="7170" max="7170" width="12" customWidth="1"/>
    <col min="7171" max="7171" width="12.33203125" customWidth="1"/>
    <col min="7172" max="7174" width="12.109375" customWidth="1"/>
    <col min="7175" max="7175" width="12.5546875" customWidth="1"/>
    <col min="7176" max="7176" width="10.88671875" customWidth="1"/>
    <col min="7178" max="7178" width="11.109375" customWidth="1"/>
    <col min="7425" max="7425" width="46.33203125" customWidth="1"/>
    <col min="7426" max="7426" width="12" customWidth="1"/>
    <col min="7427" max="7427" width="12.33203125" customWidth="1"/>
    <col min="7428" max="7430" width="12.109375" customWidth="1"/>
    <col min="7431" max="7431" width="12.5546875" customWidth="1"/>
    <col min="7432" max="7432" width="10.88671875" customWidth="1"/>
    <col min="7434" max="7434" width="11.109375" customWidth="1"/>
    <col min="7681" max="7681" width="46.33203125" customWidth="1"/>
    <col min="7682" max="7682" width="12" customWidth="1"/>
    <col min="7683" max="7683" width="12.33203125" customWidth="1"/>
    <col min="7684" max="7686" width="12.109375" customWidth="1"/>
    <col min="7687" max="7687" width="12.5546875" customWidth="1"/>
    <col min="7688" max="7688" width="10.88671875" customWidth="1"/>
    <col min="7690" max="7690" width="11.109375" customWidth="1"/>
    <col min="7937" max="7937" width="46.33203125" customWidth="1"/>
    <col min="7938" max="7938" width="12" customWidth="1"/>
    <col min="7939" max="7939" width="12.33203125" customWidth="1"/>
    <col min="7940" max="7942" width="12.109375" customWidth="1"/>
    <col min="7943" max="7943" width="12.5546875" customWidth="1"/>
    <col min="7944" max="7944" width="10.88671875" customWidth="1"/>
    <col min="7946" max="7946" width="11.109375" customWidth="1"/>
    <col min="8193" max="8193" width="46.33203125" customWidth="1"/>
    <col min="8194" max="8194" width="12" customWidth="1"/>
    <col min="8195" max="8195" width="12.33203125" customWidth="1"/>
    <col min="8196" max="8198" width="12.109375" customWidth="1"/>
    <col min="8199" max="8199" width="12.5546875" customWidth="1"/>
    <col min="8200" max="8200" width="10.88671875" customWidth="1"/>
    <col min="8202" max="8202" width="11.109375" customWidth="1"/>
    <col min="8449" max="8449" width="46.33203125" customWidth="1"/>
    <col min="8450" max="8450" width="12" customWidth="1"/>
    <col min="8451" max="8451" width="12.33203125" customWidth="1"/>
    <col min="8452" max="8454" width="12.109375" customWidth="1"/>
    <col min="8455" max="8455" width="12.5546875" customWidth="1"/>
    <col min="8456" max="8456" width="10.88671875" customWidth="1"/>
    <col min="8458" max="8458" width="11.109375" customWidth="1"/>
    <col min="8705" max="8705" width="46.33203125" customWidth="1"/>
    <col min="8706" max="8706" width="12" customWidth="1"/>
    <col min="8707" max="8707" width="12.33203125" customWidth="1"/>
    <col min="8708" max="8710" width="12.109375" customWidth="1"/>
    <col min="8711" max="8711" width="12.5546875" customWidth="1"/>
    <col min="8712" max="8712" width="10.88671875" customWidth="1"/>
    <col min="8714" max="8714" width="11.109375" customWidth="1"/>
    <col min="8961" max="8961" width="46.33203125" customWidth="1"/>
    <col min="8962" max="8962" width="12" customWidth="1"/>
    <col min="8963" max="8963" width="12.33203125" customWidth="1"/>
    <col min="8964" max="8966" width="12.109375" customWidth="1"/>
    <col min="8967" max="8967" width="12.5546875" customWidth="1"/>
    <col min="8968" max="8968" width="10.88671875" customWidth="1"/>
    <col min="8970" max="8970" width="11.109375" customWidth="1"/>
    <col min="9217" max="9217" width="46.33203125" customWidth="1"/>
    <col min="9218" max="9218" width="12" customWidth="1"/>
    <col min="9219" max="9219" width="12.33203125" customWidth="1"/>
    <col min="9220" max="9222" width="12.109375" customWidth="1"/>
    <col min="9223" max="9223" width="12.5546875" customWidth="1"/>
    <col min="9224" max="9224" width="10.88671875" customWidth="1"/>
    <col min="9226" max="9226" width="11.109375" customWidth="1"/>
    <col min="9473" max="9473" width="46.33203125" customWidth="1"/>
    <col min="9474" max="9474" width="12" customWidth="1"/>
    <col min="9475" max="9475" width="12.33203125" customWidth="1"/>
    <col min="9476" max="9478" width="12.109375" customWidth="1"/>
    <col min="9479" max="9479" width="12.5546875" customWidth="1"/>
    <col min="9480" max="9480" width="10.88671875" customWidth="1"/>
    <col min="9482" max="9482" width="11.109375" customWidth="1"/>
    <col min="9729" max="9729" width="46.33203125" customWidth="1"/>
    <col min="9730" max="9730" width="12" customWidth="1"/>
    <col min="9731" max="9731" width="12.33203125" customWidth="1"/>
    <col min="9732" max="9734" width="12.109375" customWidth="1"/>
    <col min="9735" max="9735" width="12.5546875" customWidth="1"/>
    <col min="9736" max="9736" width="10.88671875" customWidth="1"/>
    <col min="9738" max="9738" width="11.109375" customWidth="1"/>
    <col min="9985" max="9985" width="46.33203125" customWidth="1"/>
    <col min="9986" max="9986" width="12" customWidth="1"/>
    <col min="9987" max="9987" width="12.33203125" customWidth="1"/>
    <col min="9988" max="9990" width="12.109375" customWidth="1"/>
    <col min="9991" max="9991" width="12.5546875" customWidth="1"/>
    <col min="9992" max="9992" width="10.88671875" customWidth="1"/>
    <col min="9994" max="9994" width="11.109375" customWidth="1"/>
    <col min="10241" max="10241" width="46.33203125" customWidth="1"/>
    <col min="10242" max="10242" width="12" customWidth="1"/>
    <col min="10243" max="10243" width="12.33203125" customWidth="1"/>
    <col min="10244" max="10246" width="12.109375" customWidth="1"/>
    <col min="10247" max="10247" width="12.5546875" customWidth="1"/>
    <col min="10248" max="10248" width="10.88671875" customWidth="1"/>
    <col min="10250" max="10250" width="11.109375" customWidth="1"/>
    <col min="10497" max="10497" width="46.33203125" customWidth="1"/>
    <col min="10498" max="10498" width="12" customWidth="1"/>
    <col min="10499" max="10499" width="12.33203125" customWidth="1"/>
    <col min="10500" max="10502" width="12.109375" customWidth="1"/>
    <col min="10503" max="10503" width="12.5546875" customWidth="1"/>
    <col min="10504" max="10504" width="10.88671875" customWidth="1"/>
    <col min="10506" max="10506" width="11.109375" customWidth="1"/>
    <col min="10753" max="10753" width="46.33203125" customWidth="1"/>
    <col min="10754" max="10754" width="12" customWidth="1"/>
    <col min="10755" max="10755" width="12.33203125" customWidth="1"/>
    <col min="10756" max="10758" width="12.109375" customWidth="1"/>
    <col min="10759" max="10759" width="12.5546875" customWidth="1"/>
    <col min="10760" max="10760" width="10.88671875" customWidth="1"/>
    <col min="10762" max="10762" width="11.109375" customWidth="1"/>
    <col min="11009" max="11009" width="46.33203125" customWidth="1"/>
    <col min="11010" max="11010" width="12" customWidth="1"/>
    <col min="11011" max="11011" width="12.33203125" customWidth="1"/>
    <col min="11012" max="11014" width="12.109375" customWidth="1"/>
    <col min="11015" max="11015" width="12.5546875" customWidth="1"/>
    <col min="11016" max="11016" width="10.88671875" customWidth="1"/>
    <col min="11018" max="11018" width="11.109375" customWidth="1"/>
    <col min="11265" max="11265" width="46.33203125" customWidth="1"/>
    <col min="11266" max="11266" width="12" customWidth="1"/>
    <col min="11267" max="11267" width="12.33203125" customWidth="1"/>
    <col min="11268" max="11270" width="12.109375" customWidth="1"/>
    <col min="11271" max="11271" width="12.5546875" customWidth="1"/>
    <col min="11272" max="11272" width="10.88671875" customWidth="1"/>
    <col min="11274" max="11274" width="11.109375" customWidth="1"/>
    <col min="11521" max="11521" width="46.33203125" customWidth="1"/>
    <col min="11522" max="11522" width="12" customWidth="1"/>
    <col min="11523" max="11523" width="12.33203125" customWidth="1"/>
    <col min="11524" max="11526" width="12.109375" customWidth="1"/>
    <col min="11527" max="11527" width="12.5546875" customWidth="1"/>
    <col min="11528" max="11528" width="10.88671875" customWidth="1"/>
    <col min="11530" max="11530" width="11.109375" customWidth="1"/>
    <col min="11777" max="11777" width="46.33203125" customWidth="1"/>
    <col min="11778" max="11778" width="12" customWidth="1"/>
    <col min="11779" max="11779" width="12.33203125" customWidth="1"/>
    <col min="11780" max="11782" width="12.109375" customWidth="1"/>
    <col min="11783" max="11783" width="12.5546875" customWidth="1"/>
    <col min="11784" max="11784" width="10.88671875" customWidth="1"/>
    <col min="11786" max="11786" width="11.109375" customWidth="1"/>
    <col min="12033" max="12033" width="46.33203125" customWidth="1"/>
    <col min="12034" max="12034" width="12" customWidth="1"/>
    <col min="12035" max="12035" width="12.33203125" customWidth="1"/>
    <col min="12036" max="12038" width="12.109375" customWidth="1"/>
    <col min="12039" max="12039" width="12.5546875" customWidth="1"/>
    <col min="12040" max="12040" width="10.88671875" customWidth="1"/>
    <col min="12042" max="12042" width="11.109375" customWidth="1"/>
    <col min="12289" max="12289" width="46.33203125" customWidth="1"/>
    <col min="12290" max="12290" width="12" customWidth="1"/>
    <col min="12291" max="12291" width="12.33203125" customWidth="1"/>
    <col min="12292" max="12294" width="12.109375" customWidth="1"/>
    <col min="12295" max="12295" width="12.5546875" customWidth="1"/>
    <col min="12296" max="12296" width="10.88671875" customWidth="1"/>
    <col min="12298" max="12298" width="11.109375" customWidth="1"/>
    <col min="12545" max="12545" width="46.33203125" customWidth="1"/>
    <col min="12546" max="12546" width="12" customWidth="1"/>
    <col min="12547" max="12547" width="12.33203125" customWidth="1"/>
    <col min="12548" max="12550" width="12.109375" customWidth="1"/>
    <col min="12551" max="12551" width="12.5546875" customWidth="1"/>
    <col min="12552" max="12552" width="10.88671875" customWidth="1"/>
    <col min="12554" max="12554" width="11.109375" customWidth="1"/>
    <col min="12801" max="12801" width="46.33203125" customWidth="1"/>
    <col min="12802" max="12802" width="12" customWidth="1"/>
    <col min="12803" max="12803" width="12.33203125" customWidth="1"/>
    <col min="12804" max="12806" width="12.109375" customWidth="1"/>
    <col min="12807" max="12807" width="12.5546875" customWidth="1"/>
    <col min="12808" max="12808" width="10.88671875" customWidth="1"/>
    <col min="12810" max="12810" width="11.109375" customWidth="1"/>
    <col min="13057" max="13057" width="46.33203125" customWidth="1"/>
    <col min="13058" max="13058" width="12" customWidth="1"/>
    <col min="13059" max="13059" width="12.33203125" customWidth="1"/>
    <col min="13060" max="13062" width="12.109375" customWidth="1"/>
    <col min="13063" max="13063" width="12.5546875" customWidth="1"/>
    <col min="13064" max="13064" width="10.88671875" customWidth="1"/>
    <col min="13066" max="13066" width="11.109375" customWidth="1"/>
    <col min="13313" max="13313" width="46.33203125" customWidth="1"/>
    <col min="13314" max="13314" width="12" customWidth="1"/>
    <col min="13315" max="13315" width="12.33203125" customWidth="1"/>
    <col min="13316" max="13318" width="12.109375" customWidth="1"/>
    <col min="13319" max="13319" width="12.5546875" customWidth="1"/>
    <col min="13320" max="13320" width="10.88671875" customWidth="1"/>
    <col min="13322" max="13322" width="11.109375" customWidth="1"/>
    <col min="13569" max="13569" width="46.33203125" customWidth="1"/>
    <col min="13570" max="13570" width="12" customWidth="1"/>
    <col min="13571" max="13571" width="12.33203125" customWidth="1"/>
    <col min="13572" max="13574" width="12.109375" customWidth="1"/>
    <col min="13575" max="13575" width="12.5546875" customWidth="1"/>
    <col min="13576" max="13576" width="10.88671875" customWidth="1"/>
    <col min="13578" max="13578" width="11.109375" customWidth="1"/>
    <col min="13825" max="13825" width="46.33203125" customWidth="1"/>
    <col min="13826" max="13826" width="12" customWidth="1"/>
    <col min="13827" max="13827" width="12.33203125" customWidth="1"/>
    <col min="13828" max="13830" width="12.109375" customWidth="1"/>
    <col min="13831" max="13831" width="12.5546875" customWidth="1"/>
    <col min="13832" max="13832" width="10.88671875" customWidth="1"/>
    <col min="13834" max="13834" width="11.109375" customWidth="1"/>
    <col min="14081" max="14081" width="46.33203125" customWidth="1"/>
    <col min="14082" max="14082" width="12" customWidth="1"/>
    <col min="14083" max="14083" width="12.33203125" customWidth="1"/>
    <col min="14084" max="14086" width="12.109375" customWidth="1"/>
    <col min="14087" max="14087" width="12.5546875" customWidth="1"/>
    <col min="14088" max="14088" width="10.88671875" customWidth="1"/>
    <col min="14090" max="14090" width="11.109375" customWidth="1"/>
    <col min="14337" max="14337" width="46.33203125" customWidth="1"/>
    <col min="14338" max="14338" width="12" customWidth="1"/>
    <col min="14339" max="14339" width="12.33203125" customWidth="1"/>
    <col min="14340" max="14342" width="12.109375" customWidth="1"/>
    <col min="14343" max="14343" width="12.5546875" customWidth="1"/>
    <col min="14344" max="14344" width="10.88671875" customWidth="1"/>
    <col min="14346" max="14346" width="11.109375" customWidth="1"/>
    <col min="14593" max="14593" width="46.33203125" customWidth="1"/>
    <col min="14594" max="14594" width="12" customWidth="1"/>
    <col min="14595" max="14595" width="12.33203125" customWidth="1"/>
    <col min="14596" max="14598" width="12.109375" customWidth="1"/>
    <col min="14599" max="14599" width="12.5546875" customWidth="1"/>
    <col min="14600" max="14600" width="10.88671875" customWidth="1"/>
    <col min="14602" max="14602" width="11.109375" customWidth="1"/>
    <col min="14849" max="14849" width="46.33203125" customWidth="1"/>
    <col min="14850" max="14850" width="12" customWidth="1"/>
    <col min="14851" max="14851" width="12.33203125" customWidth="1"/>
    <col min="14852" max="14854" width="12.109375" customWidth="1"/>
    <col min="14855" max="14855" width="12.5546875" customWidth="1"/>
    <col min="14856" max="14856" width="10.88671875" customWidth="1"/>
    <col min="14858" max="14858" width="11.109375" customWidth="1"/>
    <col min="15105" max="15105" width="46.33203125" customWidth="1"/>
    <col min="15106" max="15106" width="12" customWidth="1"/>
    <col min="15107" max="15107" width="12.33203125" customWidth="1"/>
    <col min="15108" max="15110" width="12.109375" customWidth="1"/>
    <col min="15111" max="15111" width="12.5546875" customWidth="1"/>
    <col min="15112" max="15112" width="10.88671875" customWidth="1"/>
    <col min="15114" max="15114" width="11.109375" customWidth="1"/>
    <col min="15361" max="15361" width="46.33203125" customWidth="1"/>
    <col min="15362" max="15362" width="12" customWidth="1"/>
    <col min="15363" max="15363" width="12.33203125" customWidth="1"/>
    <col min="15364" max="15366" width="12.109375" customWidth="1"/>
    <col min="15367" max="15367" width="12.5546875" customWidth="1"/>
    <col min="15368" max="15368" width="10.88671875" customWidth="1"/>
    <col min="15370" max="15370" width="11.109375" customWidth="1"/>
    <col min="15617" max="15617" width="46.33203125" customWidth="1"/>
    <col min="15618" max="15618" width="12" customWidth="1"/>
    <col min="15619" max="15619" width="12.33203125" customWidth="1"/>
    <col min="15620" max="15622" width="12.109375" customWidth="1"/>
    <col min="15623" max="15623" width="12.5546875" customWidth="1"/>
    <col min="15624" max="15624" width="10.88671875" customWidth="1"/>
    <col min="15626" max="15626" width="11.109375" customWidth="1"/>
    <col min="15873" max="15873" width="46.33203125" customWidth="1"/>
    <col min="15874" max="15874" width="12" customWidth="1"/>
    <col min="15875" max="15875" width="12.33203125" customWidth="1"/>
    <col min="15876" max="15878" width="12.109375" customWidth="1"/>
    <col min="15879" max="15879" width="12.5546875" customWidth="1"/>
    <col min="15880" max="15880" width="10.88671875" customWidth="1"/>
    <col min="15882" max="15882" width="11.109375" customWidth="1"/>
    <col min="16129" max="16129" width="46.33203125" customWidth="1"/>
    <col min="16130" max="16130" width="12" customWidth="1"/>
    <col min="16131" max="16131" width="12.33203125" customWidth="1"/>
    <col min="16132" max="16134" width="12.109375" customWidth="1"/>
    <col min="16135" max="16135" width="12.5546875" customWidth="1"/>
    <col min="16136" max="16136" width="10.88671875" customWidth="1"/>
    <col min="16138" max="16138" width="11.109375" customWidth="1"/>
  </cols>
  <sheetData>
    <row r="1" spans="1:9" ht="40.799999999999997" thickBot="1">
      <c r="A1" s="80" t="s">
        <v>120</v>
      </c>
      <c r="B1" s="81" t="s">
        <v>0</v>
      </c>
      <c r="C1" s="81" t="s">
        <v>1</v>
      </c>
      <c r="D1" s="81" t="s">
        <v>2</v>
      </c>
      <c r="E1" s="81" t="s">
        <v>3</v>
      </c>
      <c r="F1" s="81" t="s">
        <v>4</v>
      </c>
      <c r="G1" s="82" t="s">
        <v>5</v>
      </c>
    </row>
    <row r="2" spans="1:9">
      <c r="A2" s="84" t="s">
        <v>6</v>
      </c>
      <c r="B2" s="85">
        <f>'[1]Strateegia vorm KOV'!B5+'[1]Strateegia vorm sõltuv üksus'!B242-'[1]Strateegia vorm sõltuv üksus'!B246-'[1]Strateegia vorm sõltuv üksus'!B243</f>
        <v>16831014.370000001</v>
      </c>
      <c r="C2" s="85">
        <f>'[1]Strateegia vorm KOV'!C5+'[1]Strateegia vorm sõltuv üksus'!C242-'[1]Strateegia vorm sõltuv üksus'!C246-'[1]Strateegia vorm sõltuv üksus'!C243</f>
        <v>16770529.449999999</v>
      </c>
      <c r="D2" s="85">
        <f>'[1]Strateegia vorm KOV'!D5+'[1]Strateegia vorm sõltuv üksus'!D242-'[1]Strateegia vorm sõltuv üksus'!D246-'[1]Strateegia vorm sõltuv üksus'!D243</f>
        <v>16787535</v>
      </c>
      <c r="E2" s="85">
        <f>'[1]Strateegia vorm KOV'!E5+'[1]Strateegia vorm sõltuv üksus'!E242-'[1]Strateegia vorm sõltuv üksus'!E246-'[1]Strateegia vorm sõltuv üksus'!E243</f>
        <v>17077535</v>
      </c>
      <c r="F2" s="85">
        <f>'[1]Strateegia vorm KOV'!F5+'[1]Strateegia vorm sõltuv üksus'!F242-'[1]Strateegia vorm sõltuv üksus'!F246-'[1]Strateegia vorm sõltuv üksus'!F243</f>
        <v>17387535</v>
      </c>
      <c r="G2" s="86">
        <f>'[1]Strateegia vorm KOV'!G5+'[1]Strateegia vorm sõltuv üksus'!G242-'[1]Strateegia vorm sõltuv üksus'!G246-'[1]Strateegia vorm sõltuv üksus'!G243</f>
        <v>17737535</v>
      </c>
      <c r="I2" s="1"/>
    </row>
    <row r="3" spans="1:9">
      <c r="A3" s="84" t="s">
        <v>17</v>
      </c>
      <c r="B3" s="87">
        <f>'[1]Strateegia vorm KOV'!B16+'[1]Strateegia vorm sõltuv üksus'!B245-'[1]Strateegia vorm sõltuv üksus'!B246-'[1]Strateegia vorm sõltuv üksus'!B243</f>
        <v>14878245.85</v>
      </c>
      <c r="C3" s="87">
        <f>'[1]Strateegia vorm KOV'!C16+'[1]Strateegia vorm sõltuv üksus'!C245-'[1]Strateegia vorm sõltuv üksus'!C246-'[1]Strateegia vorm sõltuv üksus'!C243</f>
        <v>15238358.530000001</v>
      </c>
      <c r="D3" s="87">
        <f>'[1]Strateegia vorm KOV'!D16+'[1]Strateegia vorm sõltuv üksus'!D245-'[1]Strateegia vorm sõltuv üksus'!D246-'[1]Strateegia vorm sõltuv üksus'!D243</f>
        <v>15402000</v>
      </c>
      <c r="E3" s="87">
        <f>'[1]Strateegia vorm KOV'!E16+'[1]Strateegia vorm sõltuv üksus'!E245-'[1]Strateegia vorm sõltuv üksus'!E246-'[1]Strateegia vorm sõltuv üksus'!E243</f>
        <v>15553700</v>
      </c>
      <c r="F3" s="87">
        <f>'[1]Strateegia vorm KOV'!F16+'[1]Strateegia vorm sõltuv üksus'!F245-'[1]Strateegia vorm sõltuv üksus'!F246-'[1]Strateegia vorm sõltuv üksus'!F243</f>
        <v>15705300</v>
      </c>
      <c r="G3" s="88">
        <f>'[1]Strateegia vorm KOV'!G16+'[1]Strateegia vorm sõltuv üksus'!G245-'[1]Strateegia vorm sõltuv üksus'!G246-'[1]Strateegia vorm sõltuv üksus'!G243</f>
        <v>16059000</v>
      </c>
      <c r="I3" s="1"/>
    </row>
    <row r="4" spans="1:9">
      <c r="A4" s="89" t="s">
        <v>109</v>
      </c>
      <c r="B4" s="87">
        <f>'[1]Strateegia vorm sõltuv üksus'!B247+'[1]Strateegia vorm KOV'!B21-'[1]Strateegia vorm sõltuv üksus'!B244</f>
        <v>9421</v>
      </c>
      <c r="C4" s="87">
        <f>'[1]Strateegia vorm sõltuv üksus'!C247+'[1]Strateegia vorm KOV'!C21-'[1]Strateegia vorm sõltuv üksus'!C244</f>
        <v>7466</v>
      </c>
      <c r="D4" s="87">
        <f>'[1]Strateegia vorm sõltuv üksus'!D247+'[1]Strateegia vorm KOV'!D21-'[1]Strateegia vorm sõltuv üksus'!D244</f>
        <v>685</v>
      </c>
      <c r="E4" s="87">
        <f>'[1]Strateegia vorm sõltuv üksus'!E247+'[1]Strateegia vorm KOV'!E21-'[1]Strateegia vorm sõltuv üksus'!E244</f>
        <v>0</v>
      </c>
      <c r="F4" s="87">
        <f>'[1]Strateegia vorm sõltuv üksus'!F247+'[1]Strateegia vorm KOV'!F21-'[1]Strateegia vorm sõltuv üksus'!F244</f>
        <v>0</v>
      </c>
      <c r="G4" s="88">
        <f>'[1]Strateegia vorm sõltuv üksus'!G247+'[1]Strateegia vorm KOV'!G21-'[1]Strateegia vorm sõltuv üksus'!G244</f>
        <v>0</v>
      </c>
      <c r="I4" s="1"/>
    </row>
    <row r="5" spans="1:9">
      <c r="A5" s="84" t="s">
        <v>110</v>
      </c>
      <c r="B5" s="87">
        <f t="shared" ref="B5:G5" si="0">B2-B3</f>
        <v>1952768.5200000014</v>
      </c>
      <c r="C5" s="87">
        <f t="shared" si="0"/>
        <v>1532170.9199999981</v>
      </c>
      <c r="D5" s="87">
        <f t="shared" si="0"/>
        <v>1385535</v>
      </c>
      <c r="E5" s="87">
        <f t="shared" si="0"/>
        <v>1523835</v>
      </c>
      <c r="F5" s="87">
        <f t="shared" si="0"/>
        <v>1682235</v>
      </c>
      <c r="G5" s="88">
        <f t="shared" si="0"/>
        <v>1678535</v>
      </c>
    </row>
    <row r="6" spans="1:9">
      <c r="A6" s="90" t="s">
        <v>24</v>
      </c>
      <c r="B6" s="91">
        <f>'[1]Strateegia vorm KOV'!B24+'[1]Strateegia vorm sõltuv üksus'!B249-'[1]Strateegia vorm KOV'!B33-'[1]Strateegia vorm KOV'!B32</f>
        <v>-3246798.12</v>
      </c>
      <c r="C6" s="91">
        <f>'[1]Strateegia vorm KOV'!C24+'[1]Strateegia vorm sõltuv üksus'!C249-'[1]Strateegia vorm KOV'!C33-'[1]Strateegia vorm KOV'!C32</f>
        <v>-3628236.5</v>
      </c>
      <c r="D6" s="91">
        <f>'[1]Strateegia vorm KOV'!D24+'[1]Strateegia vorm sõltuv üksus'!D249-'[1]Strateegia vorm KOV'!D33-'[1]Strateegia vorm KOV'!D32</f>
        <v>-1685505.3630983201</v>
      </c>
      <c r="E6" s="91">
        <f>'[1]Strateegia vorm KOV'!E24+'[1]Strateegia vorm sõltuv üksus'!E249-'[1]Strateegia vorm KOV'!E33-'[1]Strateegia vorm KOV'!E32</f>
        <v>-2969195.1448874078</v>
      </c>
      <c r="F6" s="91">
        <f>'[1]Strateegia vorm KOV'!F24+'[1]Strateegia vorm sõltuv üksus'!F249-'[1]Strateegia vorm KOV'!F33-'[1]Strateegia vorm KOV'!F32</f>
        <v>-2642721.7995022242</v>
      </c>
      <c r="G6" s="92">
        <f>'[1]Strateegia vorm KOV'!G24+'[1]Strateegia vorm sõltuv üksus'!G249-'[1]Strateegia vorm KOV'!G33-'[1]Strateegia vorm KOV'!G32</f>
        <v>-646486.90857728</v>
      </c>
      <c r="I6" s="1"/>
    </row>
    <row r="7" spans="1:9">
      <c r="A7" s="93" t="s">
        <v>36</v>
      </c>
      <c r="B7" s="91">
        <f t="shared" ref="B7:G7" si="1">B5+B6</f>
        <v>-1294029.5999999987</v>
      </c>
      <c r="C7" s="91">
        <f t="shared" si="1"/>
        <v>-2096065.5800000019</v>
      </c>
      <c r="D7" s="91">
        <f t="shared" si="1"/>
        <v>-299970.36309832009</v>
      </c>
      <c r="E7" s="91">
        <f t="shared" si="1"/>
        <v>-1445360.1448874078</v>
      </c>
      <c r="F7" s="91">
        <f t="shared" si="1"/>
        <v>-960486.7995022242</v>
      </c>
      <c r="G7" s="92">
        <f t="shared" si="1"/>
        <v>1032048.09142272</v>
      </c>
    </row>
    <row r="8" spans="1:9">
      <c r="A8" s="93" t="s">
        <v>37</v>
      </c>
      <c r="B8" s="91">
        <f>'[1]Strateegia vorm KOV'!B37+'[1]Strateegia vorm sõltuv üksus'!B251+'[1]Strateegia vorm KOV'!B33+'[1]Strateegia vorm KOV'!B32</f>
        <v>1096598.05</v>
      </c>
      <c r="C8" s="91">
        <f>'[1]Strateegia vorm KOV'!C37+'[1]Strateegia vorm sõltuv üksus'!C251+'[1]Strateegia vorm KOV'!C33+'[1]Strateegia vorm KOV'!C32</f>
        <v>1904270</v>
      </c>
      <c r="D8" s="91">
        <f>'[1]Strateegia vorm KOV'!D37+'[1]Strateegia vorm sõltuv üksus'!D251+'[1]Strateegia vorm KOV'!D33+'[1]Strateegia vorm KOV'!D32</f>
        <v>123280</v>
      </c>
      <c r="E8" s="91">
        <f>'[1]Strateegia vorm KOV'!E37+'[1]Strateegia vorm sõltuv üksus'!E251+'[1]Strateegia vorm KOV'!E33+'[1]Strateegia vorm KOV'!E32</f>
        <v>1293272</v>
      </c>
      <c r="F8" s="91">
        <f>'[1]Strateegia vorm KOV'!F37+'[1]Strateegia vorm sõltuv üksus'!F251+'[1]Strateegia vorm KOV'!F33+'[1]Strateegia vorm KOV'!F32</f>
        <v>1131116</v>
      </c>
      <c r="G8" s="92">
        <f>'[1]Strateegia vorm KOV'!G37+'[1]Strateegia vorm sõltuv üksus'!G251+'[1]Strateegia vorm KOV'!G33+'[1]Strateegia vorm KOV'!G32</f>
        <v>-892480</v>
      </c>
      <c r="I8" s="1"/>
    </row>
    <row r="9" spans="1:9" ht="27">
      <c r="A9" s="94" t="s">
        <v>40</v>
      </c>
      <c r="B9" s="91">
        <f>'[1]Strateegia vorm KOV'!B40+'[1]Strateegia vorm sõltuv üksus'!B252</f>
        <v>-119322.45</v>
      </c>
      <c r="C9" s="91">
        <f>'[1]Strateegia vorm KOV'!C40+'[1]Strateegia vorm sõltuv üksus'!C252</f>
        <v>-291795.58</v>
      </c>
      <c r="D9" s="91">
        <f>'[1]Strateegia vorm KOV'!D40+'[1]Strateegia vorm sõltuv üksus'!D252</f>
        <v>-176690.36309832009</v>
      </c>
      <c r="E9" s="91">
        <f>'[1]Strateegia vorm KOV'!E40+'[1]Strateegia vorm sõltuv üksus'!E252</f>
        <v>-152088.14488740778</v>
      </c>
      <c r="F9" s="91">
        <f>'[1]Strateegia vorm KOV'!F40+'[1]Strateegia vorm sõltuv üksus'!F252</f>
        <v>170629.2004977758</v>
      </c>
      <c r="G9" s="92">
        <f>'[1]Strateegia vorm KOV'!G40+'[1]Strateegia vorm sõltuv üksus'!G252</f>
        <v>139568.09142272</v>
      </c>
    </row>
    <row r="10" spans="1:9">
      <c r="A10" s="94" t="s">
        <v>111</v>
      </c>
      <c r="B10" s="91">
        <f t="shared" ref="B10:G10" si="2">B9-B7-B8</f>
        <v>78109.099999998696</v>
      </c>
      <c r="C10" s="91">
        <f t="shared" si="2"/>
        <v>-99999.999999998137</v>
      </c>
      <c r="D10" s="91">
        <f t="shared" si="2"/>
        <v>0</v>
      </c>
      <c r="E10" s="91">
        <f t="shared" si="2"/>
        <v>0</v>
      </c>
      <c r="F10" s="91">
        <f t="shared" si="2"/>
        <v>0</v>
      </c>
      <c r="G10" s="92">
        <f t="shared" si="2"/>
        <v>0</v>
      </c>
    </row>
    <row r="11" spans="1:9">
      <c r="A11" s="95"/>
      <c r="B11" s="96"/>
      <c r="C11" s="96"/>
      <c r="D11" s="96"/>
      <c r="E11" s="96"/>
      <c r="F11" s="96"/>
      <c r="G11" s="97"/>
    </row>
    <row r="12" spans="1:9">
      <c r="A12" s="94" t="s">
        <v>44</v>
      </c>
      <c r="B12" s="87">
        <f>'[1]Strateegia vorm KOV'!B44+'[1]Strateegia vorm sõltuv üksus'!B255</f>
        <v>1100190.01</v>
      </c>
      <c r="C12" s="98">
        <f>B12+C9</f>
        <v>808394.42999999993</v>
      </c>
      <c r="D12" s="98">
        <f>C12+D9</f>
        <v>631704.06690167985</v>
      </c>
      <c r="E12" s="98">
        <f>D12+E9</f>
        <v>479615.92201427207</v>
      </c>
      <c r="F12" s="98">
        <f>E12+F9</f>
        <v>650245.12251204788</v>
      </c>
      <c r="G12" s="99">
        <f>F12+G9</f>
        <v>789813.21393476787</v>
      </c>
    </row>
    <row r="13" spans="1:9">
      <c r="A13" s="100" t="s">
        <v>112</v>
      </c>
      <c r="B13" s="87">
        <f>'[1]Strateegia vorm KOV'!B45+'[1]Strateegia vorm sõltuv üksus'!B256-'[1]Strateegia vorm sõltuv üksus'!B258-'[1]Strateegia vorm sõltuv üksus'!B259</f>
        <v>8252882.2300000004</v>
      </c>
      <c r="C13" s="87">
        <f>'[1]Strateegia vorm KOV'!C45+'[1]Strateegia vorm sõltuv üksus'!C256-'[1]Strateegia vorm sõltuv üksus'!C258-'[1]Strateegia vorm sõltuv üksus'!C259</f>
        <v>10084252.23</v>
      </c>
      <c r="D13" s="87">
        <f>'[1]Strateegia vorm KOV'!D45+'[1]Strateegia vorm sõltuv üksus'!D256-'[1]Strateegia vorm sõltuv üksus'!D258-'[1]Strateegia vorm sõltuv üksus'!D259</f>
        <v>10134632.23</v>
      </c>
      <c r="E13" s="87">
        <f>'[1]Strateegia vorm KOV'!E45+'[1]Strateegia vorm sõltuv üksus'!E256-'[1]Strateegia vorm sõltuv üksus'!E258-'[1]Strateegia vorm sõltuv üksus'!E259</f>
        <v>11355004.23</v>
      </c>
      <c r="F13" s="87">
        <f>'[1]Strateegia vorm KOV'!F45+'[1]Strateegia vorm sõltuv üksus'!F256-'[1]Strateegia vorm sõltuv üksus'!F258-'[1]Strateegia vorm sõltuv üksus'!F259</f>
        <v>12486120.23</v>
      </c>
      <c r="G13" s="88">
        <f>'[1]Strateegia vorm KOV'!G45+'[1]Strateegia vorm sõltuv üksus'!G256-'[1]Strateegia vorm sõltuv üksus'!G258-'[1]Strateegia vorm sõltuv üksus'!G259</f>
        <v>11593640.23</v>
      </c>
    </row>
    <row r="14" spans="1:9" ht="20.399999999999999">
      <c r="A14" s="101" t="s">
        <v>113</v>
      </c>
      <c r="B14" s="102">
        <f>'[1]Strateegia vorm KOV'!B47+'[1]Strateegia vorm sõltuv üksus'!B257</f>
        <v>0</v>
      </c>
      <c r="C14" s="102">
        <f>'[1]Strateegia vorm KOV'!C47+'[1]Strateegia vorm sõltuv üksus'!C257</f>
        <v>0</v>
      </c>
      <c r="D14" s="102">
        <f>'[1]Strateegia vorm KOV'!D47+'[1]Strateegia vorm sõltuv üksus'!D257</f>
        <v>0</v>
      </c>
      <c r="E14" s="102">
        <f>'[1]Strateegia vorm KOV'!E47+'[1]Strateegia vorm sõltuv üksus'!E257</f>
        <v>0</v>
      </c>
      <c r="F14" s="102">
        <f>'[1]Strateegia vorm KOV'!F47+'[1]Strateegia vorm sõltuv üksus'!F257</f>
        <v>0</v>
      </c>
      <c r="G14" s="103">
        <f>'[1]Strateegia vorm KOV'!G47+'[1]Strateegia vorm sõltuv üksus'!G257</f>
        <v>0</v>
      </c>
    </row>
    <row r="15" spans="1:9">
      <c r="A15" s="104" t="s">
        <v>114</v>
      </c>
      <c r="B15" s="105">
        <f t="shared" ref="B15:G15" si="3">IF(B13-B12&lt;0,0,B13-B12)</f>
        <v>7152692.2200000007</v>
      </c>
      <c r="C15" s="105">
        <f t="shared" si="3"/>
        <v>9275857.8000000007</v>
      </c>
      <c r="D15" s="105">
        <f t="shared" si="3"/>
        <v>9502928.1630983204</v>
      </c>
      <c r="E15" s="105">
        <f t="shared" si="3"/>
        <v>10875388.307985729</v>
      </c>
      <c r="F15" s="105">
        <f t="shared" si="3"/>
        <v>11835875.107487952</v>
      </c>
      <c r="G15" s="106">
        <f t="shared" si="3"/>
        <v>10803827.016065232</v>
      </c>
    </row>
    <row r="16" spans="1:9">
      <c r="A16" s="104" t="s">
        <v>115</v>
      </c>
      <c r="B16" s="107">
        <f t="shared" ref="B16:G16" si="4">B15/B2</f>
        <v>0.42497095319157524</v>
      </c>
      <c r="C16" s="107">
        <f t="shared" si="4"/>
        <v>0.55310464870266818</v>
      </c>
      <c r="D16" s="107">
        <f t="shared" si="4"/>
        <v>0.5660704899854756</v>
      </c>
      <c r="E16" s="107">
        <f t="shared" si="4"/>
        <v>0.63682424354485168</v>
      </c>
      <c r="F16" s="107">
        <f t="shared" si="4"/>
        <v>0.68071035414093783</v>
      </c>
      <c r="G16" s="108">
        <f t="shared" si="4"/>
        <v>0.60909404920499</v>
      </c>
    </row>
    <row r="17" spans="1:7">
      <c r="A17" s="104" t="s">
        <v>116</v>
      </c>
      <c r="B17" s="102">
        <f>IF((B5+B4)*10&gt;B2,B2+B14,IF((B5+B4)*10&lt;0.8*B2,0.8*B2+B14,(B5+B4)*10+B14))</f>
        <v>16831014.370000001</v>
      </c>
      <c r="C17" s="102">
        <f>IF((C5+C4)*10&gt;C2,C2+C14,IF((C5+C4)*10&lt;0.8*C2,0.8*C2+C14,(C5+C4)*10+C14))</f>
        <v>15396369.199999981</v>
      </c>
      <c r="D17" s="102">
        <f>IF((D5+D4)*10&gt;D2,D2+D14,IF((D5+D4)*10&lt;0.8*D2,0.8*D2+D14,(D5+D4)*10+D14))</f>
        <v>13862200</v>
      </c>
      <c r="E17" s="102">
        <f>IF((E5+E4)*10&gt;E2,E2+E14,IF((E5+E4)*10&lt;0.8*E2,0.8*E2+E14,(E5+E4)*10+E14))</f>
        <v>15238350</v>
      </c>
      <c r="F17" s="102">
        <f>IF((F5+F4)*10&gt;F2,F2+F14,IF((F5+F4)*10&lt;0.8*F2,0.8*F2+F14,(F5+F4)*10+F14))</f>
        <v>16822350</v>
      </c>
      <c r="G17" s="103">
        <f>IF((G5+G4)*9&gt;G2,G2+G14,IF((G5+G4)*9&lt;0.75*G2,0.75*G2+G14,(G5+G4)*9+G14))</f>
        <v>15106815</v>
      </c>
    </row>
    <row r="18" spans="1:7">
      <c r="A18" s="104" t="s">
        <v>117</v>
      </c>
      <c r="B18" s="109">
        <f t="shared" ref="B18:G18" si="5">B17/B2</f>
        <v>1</v>
      </c>
      <c r="C18" s="109">
        <f t="shared" si="5"/>
        <v>0.91806100969578996</v>
      </c>
      <c r="D18" s="109">
        <f t="shared" si="5"/>
        <v>0.82574362465960605</v>
      </c>
      <c r="E18" s="109">
        <f t="shared" si="5"/>
        <v>0.89230383658999968</v>
      </c>
      <c r="F18" s="109">
        <f t="shared" si="5"/>
        <v>0.96749481740798793</v>
      </c>
      <c r="G18" s="108">
        <f t="shared" si="5"/>
        <v>0.85168626869517106</v>
      </c>
    </row>
    <row r="19" spans="1:7" ht="15" thickBot="1">
      <c r="A19" s="110" t="s">
        <v>52</v>
      </c>
      <c r="B19" s="111">
        <f t="shared" ref="B19:G19" si="6">B17-B15</f>
        <v>9678322.1500000004</v>
      </c>
      <c r="C19" s="111">
        <f t="shared" si="6"/>
        <v>6120511.3999999799</v>
      </c>
      <c r="D19" s="111">
        <f t="shared" si="6"/>
        <v>4359271.8369016796</v>
      </c>
      <c r="E19" s="111">
        <f t="shared" si="6"/>
        <v>4362961.6920142714</v>
      </c>
      <c r="F19" s="111">
        <f t="shared" si="6"/>
        <v>4986474.8925120477</v>
      </c>
      <c r="G19" s="112">
        <f t="shared" si="6"/>
        <v>4302987.9839347675</v>
      </c>
    </row>
    <row r="21" spans="1:7">
      <c r="B21" s="83"/>
      <c r="C21" s="83"/>
      <c r="D21" s="83"/>
      <c r="E21" s="83"/>
      <c r="F21" s="83"/>
      <c r="G21" s="83"/>
    </row>
    <row r="22" spans="1:7">
      <c r="B22" s="83"/>
      <c r="C22" s="83"/>
      <c r="D22" s="83"/>
      <c r="E22" s="83"/>
      <c r="F22" s="83"/>
      <c r="G22" s="83"/>
    </row>
  </sheetData>
  <conditionalFormatting sqref="B19:G19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7543-AA4F-4987-B441-4BDE73C36FDC}">
  <dimension ref="A1:I13"/>
  <sheetViews>
    <sheetView workbookViewId="0">
      <selection activeCell="I5" sqref="I5"/>
    </sheetView>
  </sheetViews>
  <sheetFormatPr defaultRowHeight="13.8"/>
  <cols>
    <col min="1" max="1" width="50.109375" style="115" bestFit="1" customWidth="1"/>
    <col min="2" max="7" width="10.109375" style="115" bestFit="1" customWidth="1"/>
    <col min="8" max="8" width="8.88671875" style="115"/>
    <col min="9" max="9" width="10.77734375" style="115" bestFit="1" customWidth="1"/>
    <col min="10" max="16384" width="8.88671875" style="115"/>
  </cols>
  <sheetData>
    <row r="1" spans="1:9" ht="40.200000000000003" thickBot="1">
      <c r="A1" s="113" t="s">
        <v>108</v>
      </c>
      <c r="B1" s="114" t="s">
        <v>0</v>
      </c>
      <c r="C1" s="114" t="s">
        <v>1</v>
      </c>
      <c r="D1" s="114" t="s">
        <v>2</v>
      </c>
      <c r="E1" s="114" t="s">
        <v>3</v>
      </c>
      <c r="F1" s="114" t="s">
        <v>4</v>
      </c>
      <c r="G1" s="114" t="s">
        <v>5</v>
      </c>
    </row>
    <row r="2" spans="1:9">
      <c r="A2" s="116" t="s">
        <v>24</v>
      </c>
      <c r="B2" s="117">
        <v>-3173898.12</v>
      </c>
      <c r="C2" s="117">
        <v>-3555336.5</v>
      </c>
      <c r="D2" s="117">
        <v>-1612605.3630983201</v>
      </c>
      <c r="E2" s="117">
        <v>-2896295.1448874078</v>
      </c>
      <c r="F2" s="117">
        <v>-2642721.7995022242</v>
      </c>
      <c r="G2" s="118">
        <v>-646486.90857728</v>
      </c>
    </row>
    <row r="3" spans="1:9">
      <c r="A3" s="119" t="s">
        <v>25</v>
      </c>
      <c r="B3" s="120">
        <v>63994.3</v>
      </c>
      <c r="C3" s="120">
        <v>50000</v>
      </c>
      <c r="D3" s="121">
        <v>50000</v>
      </c>
      <c r="E3" s="121">
        <v>50000</v>
      </c>
      <c r="F3" s="121">
        <v>50000</v>
      </c>
      <c r="G3" s="122">
        <v>50000</v>
      </c>
    </row>
    <row r="4" spans="1:9">
      <c r="A4" s="119" t="s">
        <v>26</v>
      </c>
      <c r="B4" s="120">
        <v>-4058229.71</v>
      </c>
      <c r="C4" s="120">
        <v>-5372731.5</v>
      </c>
      <c r="D4" s="123">
        <v>-2640698</v>
      </c>
      <c r="E4" s="123">
        <v>-2830000</v>
      </c>
      <c r="F4" s="123">
        <v>-2520000</v>
      </c>
      <c r="G4" s="124">
        <v>-520000</v>
      </c>
      <c r="I4" s="133">
        <f>SUM(D4:H4)</f>
        <v>-8510698</v>
      </c>
    </row>
    <row r="5" spans="1:9">
      <c r="A5" s="125" t="s">
        <v>27</v>
      </c>
      <c r="B5" s="120">
        <v>-3200886.7199999997</v>
      </c>
      <c r="C5" s="123">
        <v>-3515331.4</v>
      </c>
      <c r="D5" s="123">
        <v>-1533220</v>
      </c>
      <c r="E5" s="123">
        <v>-2830000</v>
      </c>
      <c r="F5" s="123">
        <v>-2520000</v>
      </c>
      <c r="G5" s="124">
        <v>-520000</v>
      </c>
    </row>
    <row r="6" spans="1:9">
      <c r="A6" s="126" t="s">
        <v>28</v>
      </c>
      <c r="B6" s="120">
        <v>857342.99</v>
      </c>
      <c r="C6" s="123">
        <v>1857400</v>
      </c>
      <c r="D6" s="123">
        <v>1107478</v>
      </c>
      <c r="E6" s="123">
        <v>20000</v>
      </c>
      <c r="F6" s="123">
        <v>20000</v>
      </c>
      <c r="G6" s="124">
        <v>20000</v>
      </c>
    </row>
    <row r="7" spans="1:9">
      <c r="A7" s="119" t="s">
        <v>29</v>
      </c>
      <c r="B7" s="120">
        <v>-22639.68</v>
      </c>
      <c r="C7" s="120">
        <v>-75942</v>
      </c>
      <c r="D7" s="121">
        <v>-76000</v>
      </c>
      <c r="E7" s="121">
        <v>-76000</v>
      </c>
      <c r="F7" s="121">
        <v>-76000</v>
      </c>
      <c r="G7" s="122">
        <v>-76000</v>
      </c>
    </row>
    <row r="8" spans="1:9">
      <c r="A8" s="127" t="s">
        <v>30</v>
      </c>
      <c r="B8" s="120">
        <v>0</v>
      </c>
      <c r="C8" s="120">
        <v>0</v>
      </c>
      <c r="D8" s="121"/>
      <c r="E8" s="121"/>
      <c r="F8" s="121"/>
      <c r="G8" s="122"/>
    </row>
    <row r="9" spans="1:9">
      <c r="A9" s="127" t="s">
        <v>31</v>
      </c>
      <c r="B9" s="120">
        <v>-13718</v>
      </c>
      <c r="C9" s="120">
        <v>0</v>
      </c>
      <c r="D9" s="121"/>
      <c r="E9" s="121"/>
      <c r="F9" s="121"/>
      <c r="G9" s="122"/>
    </row>
    <row r="10" spans="1:9">
      <c r="A10" s="128" t="s">
        <v>32</v>
      </c>
      <c r="B10" s="129">
        <v>72900</v>
      </c>
      <c r="C10" s="129">
        <v>72900</v>
      </c>
      <c r="D10" s="121">
        <v>72900</v>
      </c>
      <c r="E10" s="121">
        <v>72900</v>
      </c>
      <c r="F10" s="121">
        <v>0</v>
      </c>
      <c r="G10" s="122">
        <v>0</v>
      </c>
    </row>
    <row r="11" spans="1:9">
      <c r="A11" s="127" t="s">
        <v>33</v>
      </c>
      <c r="B11" s="120">
        <v>0</v>
      </c>
      <c r="C11" s="120">
        <v>0</v>
      </c>
      <c r="D11" s="130"/>
      <c r="E11" s="121"/>
      <c r="F11" s="121"/>
      <c r="G11" s="122"/>
    </row>
    <row r="12" spans="1:9">
      <c r="A12" s="131" t="s">
        <v>34</v>
      </c>
      <c r="B12" s="132">
        <v>2485.6</v>
      </c>
      <c r="C12" s="132">
        <v>1600</v>
      </c>
      <c r="D12" s="121">
        <v>1500</v>
      </c>
      <c r="E12" s="121">
        <v>1500</v>
      </c>
      <c r="F12" s="121">
        <v>1500</v>
      </c>
      <c r="G12" s="122">
        <v>1500</v>
      </c>
    </row>
    <row r="13" spans="1:9">
      <c r="A13" s="131" t="s">
        <v>35</v>
      </c>
      <c r="B13" s="120">
        <v>-76033.62</v>
      </c>
      <c r="C13" s="120">
        <v>-88563</v>
      </c>
      <c r="D13" s="121">
        <v>-127785.36309831998</v>
      </c>
      <c r="E13" s="121">
        <v>-134695.14488740798</v>
      </c>
      <c r="F13" s="121">
        <v>-118221.79950222399</v>
      </c>
      <c r="G13" s="122">
        <v>-121986.90857727999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C17D6-221E-447A-B5F7-7450181E2D9F}">
  <dimension ref="A1:G141"/>
  <sheetViews>
    <sheetView topLeftCell="A4" workbookViewId="0">
      <selection activeCell="J35" sqref="J35"/>
    </sheetView>
  </sheetViews>
  <sheetFormatPr defaultRowHeight="14.4"/>
  <cols>
    <col min="1" max="1" width="33.77734375" bestFit="1" customWidth="1"/>
  </cols>
  <sheetData>
    <row r="1" spans="1:7" ht="40.799999999999997" thickBot="1">
      <c r="A1" s="20" t="s">
        <v>57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>
      <c r="A2" s="21" t="s">
        <v>58</v>
      </c>
      <c r="B2" s="22"/>
      <c r="C2" s="22">
        <f>SUM(C3:C4)</f>
        <v>0</v>
      </c>
      <c r="D2" s="22">
        <f>SUM(D3:D4)</f>
        <v>0</v>
      </c>
      <c r="E2" s="22">
        <f>SUM(E3:E4)</f>
        <v>0</v>
      </c>
      <c r="F2" s="22">
        <f>SUM(F3:F4)</f>
        <v>0</v>
      </c>
      <c r="G2" s="23">
        <f>SUM(G3:G4)</f>
        <v>0</v>
      </c>
    </row>
    <row r="3" spans="1:7">
      <c r="A3" s="24" t="s">
        <v>59</v>
      </c>
      <c r="B3" s="12"/>
      <c r="C3" s="7"/>
      <c r="D3" s="7"/>
      <c r="E3" s="7"/>
      <c r="F3" s="7"/>
      <c r="G3" s="8"/>
    </row>
    <row r="4" spans="1:7">
      <c r="A4" s="24" t="s">
        <v>60</v>
      </c>
      <c r="B4" s="12"/>
      <c r="C4" s="7"/>
      <c r="D4" s="7"/>
      <c r="E4" s="7"/>
      <c r="F4" s="7"/>
      <c r="G4" s="8"/>
    </row>
    <row r="5" spans="1:7">
      <c r="A5" s="21" t="s">
        <v>61</v>
      </c>
      <c r="B5" s="22"/>
      <c r="C5" s="22">
        <f>SUM(C6:C7)</f>
        <v>0</v>
      </c>
      <c r="D5" s="22">
        <f>SUM(D6:D7)</f>
        <v>0</v>
      </c>
      <c r="E5" s="22">
        <f>SUM(E6:E7)</f>
        <v>0</v>
      </c>
      <c r="F5" s="22">
        <f>SUM(F6:F7)</f>
        <v>0</v>
      </c>
      <c r="G5" s="23">
        <f>SUM(G6:G7)</f>
        <v>0</v>
      </c>
    </row>
    <row r="6" spans="1:7">
      <c r="A6" s="24" t="s">
        <v>59</v>
      </c>
      <c r="B6" s="12"/>
      <c r="C6" s="7"/>
      <c r="D6" s="7"/>
      <c r="E6" s="7"/>
      <c r="F6" s="7"/>
      <c r="G6" s="8"/>
    </row>
    <row r="7" spans="1:7">
      <c r="A7" s="24" t="s">
        <v>60</v>
      </c>
      <c r="B7" s="12"/>
      <c r="C7" s="7"/>
      <c r="D7" s="7"/>
      <c r="E7" s="7"/>
      <c r="F7" s="7"/>
      <c r="G7" s="8"/>
    </row>
    <row r="8" spans="1:7">
      <c r="A8" s="21" t="s">
        <v>62</v>
      </c>
      <c r="B8" s="22"/>
      <c r="C8" s="22">
        <f>SUM(C9:C10)</f>
        <v>0</v>
      </c>
      <c r="D8" s="22">
        <f>SUM(D9:D10)</f>
        <v>0</v>
      </c>
      <c r="E8" s="22">
        <f>SUM(E9:E10)</f>
        <v>0</v>
      </c>
      <c r="F8" s="22">
        <f>SUM(F9:F10)</f>
        <v>0</v>
      </c>
      <c r="G8" s="23">
        <f>SUM(G9:G10)</f>
        <v>0</v>
      </c>
    </row>
    <row r="9" spans="1:7">
      <c r="A9" s="24" t="s">
        <v>59</v>
      </c>
      <c r="B9" s="12"/>
      <c r="C9" s="7"/>
      <c r="D9" s="7"/>
      <c r="E9" s="7"/>
      <c r="F9" s="7"/>
      <c r="G9" s="8"/>
    </row>
    <row r="10" spans="1:7">
      <c r="A10" s="24" t="s">
        <v>60</v>
      </c>
      <c r="B10" s="12"/>
      <c r="C10" s="7"/>
      <c r="D10" s="7"/>
      <c r="E10" s="7"/>
      <c r="F10" s="7"/>
      <c r="G10" s="8"/>
    </row>
    <row r="11" spans="1:7">
      <c r="A11" s="21" t="s">
        <v>63</v>
      </c>
      <c r="B11" s="22"/>
      <c r="C11" s="22">
        <f>SUM(C12:C13)</f>
        <v>2563040</v>
      </c>
      <c r="D11" s="22">
        <f>SUM(D12:D13)</f>
        <v>2252140</v>
      </c>
      <c r="E11" s="22">
        <f>SUM(E12:E13)</f>
        <v>620000</v>
      </c>
      <c r="F11" s="22">
        <f>SUM(F12:F13)</f>
        <v>1520000</v>
      </c>
      <c r="G11" s="23">
        <f>SUM(G12:G13)</f>
        <v>520000</v>
      </c>
    </row>
    <row r="12" spans="1:7">
      <c r="A12" s="24" t="s">
        <v>59</v>
      </c>
      <c r="B12" s="12"/>
      <c r="C12" s="7">
        <f>1123040+115000</f>
        <v>1238040</v>
      </c>
      <c r="D12" s="7">
        <v>1000000</v>
      </c>
      <c r="E12" s="7"/>
      <c r="F12" s="7"/>
      <c r="G12" s="8"/>
    </row>
    <row r="13" spans="1:7">
      <c r="A13" s="24" t="s">
        <v>60</v>
      </c>
      <c r="B13" s="12"/>
      <c r="C13" s="7">
        <f>2563040-C12</f>
        <v>1325000</v>
      </c>
      <c r="D13" s="7">
        <f>920000+332140</f>
        <v>1252140</v>
      </c>
      <c r="E13" s="7">
        <f>520000+100000</f>
        <v>620000</v>
      </c>
      <c r="F13" s="7">
        <f>520000+1000000</f>
        <v>1520000</v>
      </c>
      <c r="G13" s="8">
        <v>520000</v>
      </c>
    </row>
    <row r="14" spans="1:7">
      <c r="A14" s="21" t="s">
        <v>64</v>
      </c>
      <c r="B14" s="12"/>
      <c r="C14" s="22">
        <f>SUM(C15:C16)</f>
        <v>600000</v>
      </c>
      <c r="D14" s="22">
        <f>SUM(D15:D16)</f>
        <v>0</v>
      </c>
      <c r="E14" s="22">
        <f>SUM(E15:E16)</f>
        <v>0</v>
      </c>
      <c r="F14" s="22">
        <f>SUM(F15:F16)</f>
        <v>0</v>
      </c>
      <c r="G14" s="23">
        <f>SUM(G15:G16)</f>
        <v>0</v>
      </c>
    </row>
    <row r="15" spans="1:7">
      <c r="A15" s="24" t="s">
        <v>59</v>
      </c>
      <c r="B15" s="12"/>
      <c r="C15" s="7"/>
      <c r="D15" s="7"/>
      <c r="E15" s="7"/>
      <c r="F15" s="7"/>
      <c r="G15" s="8"/>
    </row>
    <row r="16" spans="1:7">
      <c r="A16" s="24" t="s">
        <v>60</v>
      </c>
      <c r="B16" s="12"/>
      <c r="C16" s="7">
        <v>600000</v>
      </c>
      <c r="D16" s="7"/>
      <c r="E16" s="7"/>
      <c r="F16" s="7"/>
      <c r="G16" s="8"/>
    </row>
    <row r="17" spans="1:7">
      <c r="A17" s="21" t="s">
        <v>65</v>
      </c>
      <c r="B17" s="12"/>
      <c r="C17" s="22">
        <f>SUM(C18:C19)</f>
        <v>807236</v>
      </c>
      <c r="D17" s="22">
        <f>SUM(D18:D19)</f>
        <v>258558</v>
      </c>
      <c r="E17" s="22">
        <f>SUM(E18:E19)</f>
        <v>680000</v>
      </c>
      <c r="F17" s="22">
        <f>SUM(F18:F19)</f>
        <v>0</v>
      </c>
      <c r="G17" s="23">
        <f>SUM(G18:G19)</f>
        <v>0</v>
      </c>
    </row>
    <row r="18" spans="1:7">
      <c r="A18" s="24" t="s">
        <v>59</v>
      </c>
      <c r="B18" s="12"/>
      <c r="C18" s="7">
        <v>420000</v>
      </c>
      <c r="D18" s="7">
        <v>107478</v>
      </c>
      <c r="E18" s="7"/>
      <c r="F18" s="7"/>
      <c r="G18" s="8"/>
    </row>
    <row r="19" spans="1:7">
      <c r="A19" s="24" t="s">
        <v>60</v>
      </c>
      <c r="B19" s="12"/>
      <c r="C19" s="7">
        <f>847236-C18-40000</f>
        <v>387236</v>
      </c>
      <c r="D19" s="7">
        <f>761080-680000+70000</f>
        <v>151080</v>
      </c>
      <c r="E19" s="7">
        <v>680000</v>
      </c>
      <c r="F19" s="7"/>
      <c r="G19" s="8">
        <v>0</v>
      </c>
    </row>
    <row r="20" spans="1:7">
      <c r="A20" s="21" t="s">
        <v>66</v>
      </c>
      <c r="B20" s="12"/>
      <c r="C20" s="22">
        <f>SUM(C21:C22)</f>
        <v>0</v>
      </c>
      <c r="D20" s="22">
        <f>SUM(D21:D22)</f>
        <v>0</v>
      </c>
      <c r="E20" s="22">
        <f>SUM(E21:E22)</f>
        <v>0</v>
      </c>
      <c r="F20" s="22">
        <f>SUM(F21:F22)</f>
        <v>0</v>
      </c>
      <c r="G20" s="23">
        <f>SUM(G21:G22)</f>
        <v>0</v>
      </c>
    </row>
    <row r="21" spans="1:7">
      <c r="A21" s="24" t="s">
        <v>59</v>
      </c>
      <c r="B21" s="12"/>
      <c r="C21" s="7"/>
      <c r="D21" s="7"/>
      <c r="E21" s="7"/>
      <c r="F21" s="7"/>
      <c r="G21" s="8"/>
    </row>
    <row r="22" spans="1:7">
      <c r="A22" s="24" t="s">
        <v>60</v>
      </c>
      <c r="B22" s="12"/>
      <c r="C22" s="7"/>
      <c r="D22" s="7"/>
      <c r="E22" s="7"/>
      <c r="F22" s="7"/>
      <c r="G22" s="8"/>
    </row>
    <row r="23" spans="1:7">
      <c r="A23" s="21" t="s">
        <v>67</v>
      </c>
      <c r="B23" s="12"/>
      <c r="C23" s="22">
        <f>SUM(C24:C25)</f>
        <v>312700</v>
      </c>
      <c r="D23" s="22">
        <f>SUM(D24:D25)</f>
        <v>30000</v>
      </c>
      <c r="E23" s="22">
        <f>SUM(E24:E25)</f>
        <v>130000</v>
      </c>
      <c r="F23" s="22">
        <f>SUM(F24:F25)</f>
        <v>1000000</v>
      </c>
      <c r="G23" s="23">
        <f>SUM(G24:G25)</f>
        <v>0</v>
      </c>
    </row>
    <row r="24" spans="1:7">
      <c r="A24" s="24" t="s">
        <v>59</v>
      </c>
      <c r="B24" s="12"/>
      <c r="C24" s="7">
        <v>119360</v>
      </c>
      <c r="D24" s="7"/>
      <c r="E24" s="7"/>
      <c r="F24" s="7"/>
      <c r="G24" s="8"/>
    </row>
    <row r="25" spans="1:7">
      <c r="A25" s="24" t="s">
        <v>60</v>
      </c>
      <c r="B25" s="12"/>
      <c r="C25" s="7">
        <f>312700-C24</f>
        <v>193340</v>
      </c>
      <c r="D25" s="7">
        <v>30000</v>
      </c>
      <c r="E25" s="7">
        <v>130000</v>
      </c>
      <c r="F25" s="7">
        <v>1000000</v>
      </c>
      <c r="G25" s="8"/>
    </row>
    <row r="26" spans="1:7">
      <c r="A26" s="21" t="s">
        <v>68</v>
      </c>
      <c r="B26" s="12"/>
      <c r="C26" s="22">
        <f>SUM(C27:C28)</f>
        <v>1047100</v>
      </c>
      <c r="D26" s="22">
        <f>SUM(D27:D28)</f>
        <v>100000</v>
      </c>
      <c r="E26" s="22">
        <f>SUM(E27:E28)</f>
        <v>1400000</v>
      </c>
      <c r="F26" s="22">
        <f>SUM(F27:F28)</f>
        <v>0</v>
      </c>
      <c r="G26" s="23">
        <f>SUM(G27:G28)</f>
        <v>0</v>
      </c>
    </row>
    <row r="27" spans="1:7">
      <c r="A27" s="24" t="s">
        <v>59</v>
      </c>
      <c r="B27" s="12"/>
      <c r="C27" s="7">
        <v>80000</v>
      </c>
      <c r="D27" s="7"/>
      <c r="E27" s="7"/>
      <c r="F27" s="7"/>
      <c r="G27" s="8"/>
    </row>
    <row r="28" spans="1:7">
      <c r="A28" s="24" t="s">
        <v>60</v>
      </c>
      <c r="B28" s="12"/>
      <c r="C28" s="7">
        <f>1047100-C27</f>
        <v>967100</v>
      </c>
      <c r="D28" s="7">
        <v>100000</v>
      </c>
      <c r="E28" s="7">
        <v>1400000</v>
      </c>
      <c r="F28" s="7"/>
      <c r="G28" s="8"/>
    </row>
    <row r="29" spans="1:7">
      <c r="A29" s="21" t="s">
        <v>69</v>
      </c>
      <c r="B29" s="22"/>
      <c r="C29" s="22">
        <f>SUM(C30:C31)</f>
        <v>42655.4</v>
      </c>
      <c r="D29" s="22">
        <f>SUM(D30:D31)</f>
        <v>0</v>
      </c>
      <c r="E29" s="22">
        <f>SUM(E30:E31)</f>
        <v>0</v>
      </c>
      <c r="F29" s="22">
        <f>SUM(F30:F31)</f>
        <v>0</v>
      </c>
      <c r="G29" s="23">
        <f>SUM(G30:G31)</f>
        <v>0</v>
      </c>
    </row>
    <row r="30" spans="1:7">
      <c r="A30" s="24" t="s">
        <v>59</v>
      </c>
      <c r="B30" s="12"/>
      <c r="C30" s="7"/>
      <c r="D30" s="7"/>
      <c r="E30" s="7"/>
      <c r="F30" s="7"/>
      <c r="G30" s="8"/>
    </row>
    <row r="31" spans="1:7">
      <c r="A31" s="24" t="s">
        <v>60</v>
      </c>
      <c r="B31" s="12"/>
      <c r="C31" s="7">
        <v>42655.4</v>
      </c>
      <c r="D31" s="7"/>
      <c r="E31" s="7"/>
      <c r="F31" s="7"/>
      <c r="G31" s="8"/>
    </row>
    <row r="32" spans="1:7">
      <c r="A32" s="76" t="s">
        <v>70</v>
      </c>
      <c r="B32" s="12"/>
      <c r="C32" s="77">
        <f>SUM(C33:C34)</f>
        <v>5372731.4000000004</v>
      </c>
      <c r="D32" s="77">
        <f>SUM(D33:D34)</f>
        <v>2640698</v>
      </c>
      <c r="E32" s="77">
        <f>SUM(E33:E34)</f>
        <v>2830000</v>
      </c>
      <c r="F32" s="77">
        <f>SUM(F33:F34)</f>
        <v>2520000</v>
      </c>
      <c r="G32" s="78">
        <f>SUM(G33:G34)</f>
        <v>520000</v>
      </c>
    </row>
    <row r="33" spans="1:7">
      <c r="A33" s="24" t="s">
        <v>59</v>
      </c>
      <c r="B33" s="12"/>
      <c r="C33" s="12">
        <f t="shared" ref="C33:G34" si="0">C3+C6+C9+C12+C15+C18+C21+C24+C27+C30</f>
        <v>1857400</v>
      </c>
      <c r="D33" s="12">
        <f t="shared" si="0"/>
        <v>1107478</v>
      </c>
      <c r="E33" s="12">
        <f t="shared" si="0"/>
        <v>0</v>
      </c>
      <c r="F33" s="12">
        <f t="shared" si="0"/>
        <v>0</v>
      </c>
      <c r="G33" s="18">
        <f t="shared" si="0"/>
        <v>0</v>
      </c>
    </row>
    <row r="34" spans="1:7" ht="15" thickBot="1">
      <c r="A34" s="25" t="s">
        <v>60</v>
      </c>
      <c r="B34" s="26"/>
      <c r="C34" s="27">
        <f t="shared" si="0"/>
        <v>3515331.4</v>
      </c>
      <c r="D34" s="27">
        <f t="shared" si="0"/>
        <v>1533220</v>
      </c>
      <c r="E34" s="27">
        <f t="shared" si="0"/>
        <v>2830000</v>
      </c>
      <c r="F34" s="27">
        <f t="shared" si="0"/>
        <v>2520000</v>
      </c>
      <c r="G34" s="28">
        <f t="shared" si="0"/>
        <v>520000</v>
      </c>
    </row>
    <row r="35" spans="1:7">
      <c r="A35" s="3"/>
      <c r="B35" s="3"/>
      <c r="C35" s="3"/>
      <c r="D35" s="3"/>
      <c r="E35" s="3"/>
      <c r="F35" s="3"/>
      <c r="G35" s="3"/>
    </row>
    <row r="36" spans="1:7" ht="15" thickBot="1">
      <c r="A36" s="10" t="s">
        <v>71</v>
      </c>
      <c r="B36" s="74"/>
      <c r="C36" s="74"/>
      <c r="D36" s="74"/>
      <c r="E36" s="75"/>
      <c r="F36" s="74"/>
      <c r="G36" s="3"/>
    </row>
    <row r="37" spans="1:7">
      <c r="A37" s="29" t="s">
        <v>72</v>
      </c>
      <c r="B37" s="30"/>
      <c r="C37" s="31">
        <f>SUM(C38:C39)</f>
        <v>220000</v>
      </c>
      <c r="D37" s="31">
        <f>SUM(D38:D39)</f>
        <v>500000</v>
      </c>
      <c r="E37" s="31">
        <f>SUM(E38:E39)</f>
        <v>500000</v>
      </c>
      <c r="F37" s="31">
        <f>SUM(F38:F39)</f>
        <v>500000</v>
      </c>
      <c r="G37" s="32">
        <f>SUM(G38:G39)</f>
        <v>500000</v>
      </c>
    </row>
    <row r="38" spans="1:7">
      <c r="A38" s="24" t="s">
        <v>59</v>
      </c>
      <c r="B38" s="33"/>
      <c r="C38" s="34">
        <v>115000</v>
      </c>
      <c r="D38" s="34"/>
      <c r="E38" s="34"/>
      <c r="F38" s="34"/>
      <c r="G38" s="35"/>
    </row>
    <row r="39" spans="1:7">
      <c r="A39" s="24" t="s">
        <v>60</v>
      </c>
      <c r="B39" s="33"/>
      <c r="C39" s="34">
        <f>145000-40000</f>
        <v>105000</v>
      </c>
      <c r="D39" s="34">
        <v>500000</v>
      </c>
      <c r="E39" s="34">
        <v>500000</v>
      </c>
      <c r="F39" s="34">
        <v>500000</v>
      </c>
      <c r="G39" s="35">
        <v>500000</v>
      </c>
    </row>
    <row r="40" spans="1:7">
      <c r="A40" s="36" t="s">
        <v>73</v>
      </c>
      <c r="B40" s="33"/>
      <c r="C40" s="37">
        <f>SUM(C41:C42)</f>
        <v>385000</v>
      </c>
      <c r="D40" s="37">
        <f>SUM(D41:D42)</f>
        <v>0</v>
      </c>
      <c r="E40" s="37">
        <f>SUM(E41:E42)</f>
        <v>0</v>
      </c>
      <c r="F40" s="37">
        <f>SUM(F41:F42)</f>
        <v>0</v>
      </c>
      <c r="G40" s="38">
        <f>SUM(G41:G42)</f>
        <v>0</v>
      </c>
    </row>
    <row r="41" spans="1:7">
      <c r="A41" s="24" t="s">
        <v>59</v>
      </c>
      <c r="B41" s="33"/>
      <c r="C41" s="34">
        <v>385000</v>
      </c>
      <c r="D41" s="34">
        <v>0</v>
      </c>
      <c r="E41" s="34">
        <v>0</v>
      </c>
      <c r="F41" s="34">
        <v>0</v>
      </c>
      <c r="G41" s="35">
        <v>0</v>
      </c>
    </row>
    <row r="42" spans="1:7">
      <c r="A42" s="24" t="s">
        <v>60</v>
      </c>
      <c r="B42" s="33"/>
      <c r="C42" s="34"/>
      <c r="D42" s="34">
        <v>0</v>
      </c>
      <c r="E42" s="34">
        <v>0</v>
      </c>
      <c r="F42" s="34">
        <v>0</v>
      </c>
      <c r="G42" s="35">
        <v>0</v>
      </c>
    </row>
    <row r="43" spans="1:7">
      <c r="A43" s="36" t="s">
        <v>74</v>
      </c>
      <c r="B43" s="33"/>
      <c r="C43" s="37">
        <f>SUM(C44:C45)</f>
        <v>430000</v>
      </c>
      <c r="D43" s="37">
        <f>SUM(D44:D45)</f>
        <v>0</v>
      </c>
      <c r="E43" s="37">
        <f>SUM(E44:E45)</f>
        <v>0</v>
      </c>
      <c r="F43" s="37">
        <f>SUM(F44:F45)</f>
        <v>0</v>
      </c>
      <c r="G43" s="38">
        <f>SUM(G44:G45)</f>
        <v>0</v>
      </c>
    </row>
    <row r="44" spans="1:7">
      <c r="A44" s="24" t="s">
        <v>59</v>
      </c>
      <c r="B44" s="33"/>
      <c r="C44" s="34"/>
      <c r="D44" s="34"/>
      <c r="E44" s="34"/>
      <c r="F44" s="34"/>
      <c r="G44" s="35"/>
    </row>
    <row r="45" spans="1:7">
      <c r="A45" s="24" t="s">
        <v>60</v>
      </c>
      <c r="B45" s="33"/>
      <c r="C45" s="34">
        <v>430000</v>
      </c>
      <c r="D45" s="34">
        <v>0</v>
      </c>
      <c r="E45" s="34">
        <v>0</v>
      </c>
      <c r="F45" s="34">
        <v>0</v>
      </c>
      <c r="G45" s="35">
        <v>0</v>
      </c>
    </row>
    <row r="46" spans="1:7">
      <c r="A46" s="36" t="s">
        <v>75</v>
      </c>
      <c r="B46" s="33"/>
      <c r="C46" s="37">
        <f>SUM(C47:C48)</f>
        <v>400000</v>
      </c>
      <c r="D46" s="37">
        <f>SUM(D47:D48)</f>
        <v>0</v>
      </c>
      <c r="E46" s="37">
        <f>SUM(E47:E48)</f>
        <v>0</v>
      </c>
      <c r="F46" s="37">
        <f>SUM(F47:F48)</f>
        <v>0</v>
      </c>
      <c r="G46" s="38">
        <f>SUM(G47:G48)</f>
        <v>0</v>
      </c>
    </row>
    <row r="47" spans="1:7">
      <c r="A47" s="24" t="s">
        <v>59</v>
      </c>
      <c r="B47" s="33"/>
      <c r="C47" s="34">
        <v>100000</v>
      </c>
      <c r="D47" s="34"/>
      <c r="E47" s="34"/>
      <c r="F47" s="34"/>
      <c r="G47" s="35"/>
    </row>
    <row r="48" spans="1:7">
      <c r="A48" s="24" t="s">
        <v>60</v>
      </c>
      <c r="B48" s="33"/>
      <c r="C48" s="34">
        <v>300000</v>
      </c>
      <c r="D48" s="34">
        <v>0</v>
      </c>
      <c r="E48" s="34">
        <v>0</v>
      </c>
      <c r="F48" s="34">
        <v>0</v>
      </c>
      <c r="G48" s="35">
        <v>0</v>
      </c>
    </row>
    <row r="49" spans="1:7">
      <c r="A49" s="36" t="s">
        <v>76</v>
      </c>
      <c r="B49" s="33"/>
      <c r="C49" s="37">
        <f>SUM(C50:C51)</f>
        <v>638040</v>
      </c>
      <c r="D49" s="37">
        <f>SUM(D50:D51)</f>
        <v>0</v>
      </c>
      <c r="E49" s="37">
        <f>SUM(E50:E51)</f>
        <v>0</v>
      </c>
      <c r="F49" s="37">
        <f>SUM(F50:F51)</f>
        <v>0</v>
      </c>
      <c r="G49" s="38">
        <f>SUM(G50:G51)</f>
        <v>0</v>
      </c>
    </row>
    <row r="50" spans="1:7">
      <c r="A50" s="24" t="s">
        <v>59</v>
      </c>
      <c r="B50" s="33"/>
      <c r="C50" s="34">
        <v>638040</v>
      </c>
      <c r="D50" s="34"/>
      <c r="E50" s="34"/>
      <c r="F50" s="34"/>
      <c r="G50" s="35"/>
    </row>
    <row r="51" spans="1:7">
      <c r="A51" s="24" t="s">
        <v>60</v>
      </c>
      <c r="B51" s="33"/>
      <c r="C51" s="34"/>
      <c r="D51" s="34">
        <v>0</v>
      </c>
      <c r="E51" s="34">
        <v>0</v>
      </c>
      <c r="F51" s="34">
        <v>0</v>
      </c>
      <c r="G51" s="35">
        <v>0</v>
      </c>
    </row>
    <row r="52" spans="1:7">
      <c r="A52" s="36" t="s">
        <v>77</v>
      </c>
      <c r="B52" s="33"/>
      <c r="C52" s="37">
        <f>SUM(C53:C54)</f>
        <v>20000</v>
      </c>
      <c r="D52" s="37">
        <f>SUM(D53:D54)</f>
        <v>0</v>
      </c>
      <c r="E52" s="37">
        <f>SUM(E53:E54)</f>
        <v>0</v>
      </c>
      <c r="F52" s="37">
        <f>SUM(F53:F54)</f>
        <v>0</v>
      </c>
      <c r="G52" s="38">
        <f>SUM(G53:G54)</f>
        <v>0</v>
      </c>
    </row>
    <row r="53" spans="1:7">
      <c r="A53" s="24" t="s">
        <v>59</v>
      </c>
      <c r="B53" s="33"/>
      <c r="C53" s="34">
        <v>0</v>
      </c>
      <c r="D53" s="34"/>
      <c r="E53" s="34"/>
      <c r="F53" s="34"/>
      <c r="G53" s="35"/>
    </row>
    <row r="54" spans="1:7">
      <c r="A54" s="24" t="s">
        <v>60</v>
      </c>
      <c r="B54" s="33"/>
      <c r="C54" s="34">
        <v>20000</v>
      </c>
      <c r="D54" s="34">
        <v>0</v>
      </c>
      <c r="E54" s="34">
        <v>0</v>
      </c>
      <c r="F54" s="34">
        <v>0</v>
      </c>
      <c r="G54" s="35">
        <v>0</v>
      </c>
    </row>
    <row r="55" spans="1:7">
      <c r="A55" s="36" t="s">
        <v>78</v>
      </c>
      <c r="B55" s="33"/>
      <c r="C55" s="37">
        <f>SUM(C56:C57)</f>
        <v>20000</v>
      </c>
      <c r="D55" s="37">
        <f>SUM(D56:D57)</f>
        <v>0</v>
      </c>
      <c r="E55" s="37">
        <f>SUM(E56:E57)</f>
        <v>0</v>
      </c>
      <c r="F55" s="37">
        <f>SUM(F56:F57)</f>
        <v>0</v>
      </c>
      <c r="G55" s="38">
        <f>SUM(G56:G57)</f>
        <v>0</v>
      </c>
    </row>
    <row r="56" spans="1:7">
      <c r="A56" s="24" t="s">
        <v>59</v>
      </c>
      <c r="B56" s="33"/>
      <c r="C56" s="34">
        <v>0</v>
      </c>
      <c r="D56" s="34"/>
      <c r="E56" s="34"/>
      <c r="F56" s="34"/>
      <c r="G56" s="35"/>
    </row>
    <row r="57" spans="1:7">
      <c r="A57" s="24" t="s">
        <v>60</v>
      </c>
      <c r="B57" s="33"/>
      <c r="C57" s="34">
        <v>20000</v>
      </c>
      <c r="D57" s="34">
        <v>0</v>
      </c>
      <c r="E57" s="34">
        <v>0</v>
      </c>
      <c r="F57" s="34">
        <v>0</v>
      </c>
      <c r="G57" s="35">
        <v>0</v>
      </c>
    </row>
    <row r="58" spans="1:7">
      <c r="A58" s="36" t="s">
        <v>79</v>
      </c>
      <c r="B58" s="33"/>
      <c r="C58" s="37">
        <f>SUM(C59:C60)</f>
        <v>20000</v>
      </c>
      <c r="D58" s="37">
        <f>SUM(D59:D60)</f>
        <v>20000</v>
      </c>
      <c r="E58" s="37">
        <f>SUM(E59:E60)</f>
        <v>20000</v>
      </c>
      <c r="F58" s="37">
        <f>SUM(F59:F60)</f>
        <v>20000</v>
      </c>
      <c r="G58" s="38">
        <f>SUM(G59:G60)</f>
        <v>20000</v>
      </c>
    </row>
    <row r="59" spans="1:7">
      <c r="A59" s="24" t="s">
        <v>59</v>
      </c>
      <c r="B59" s="33"/>
      <c r="C59" s="34">
        <v>0</v>
      </c>
      <c r="D59" s="34">
        <v>0</v>
      </c>
      <c r="E59" s="34">
        <v>0</v>
      </c>
      <c r="F59" s="34">
        <v>0</v>
      </c>
      <c r="G59" s="35">
        <v>0</v>
      </c>
    </row>
    <row r="60" spans="1:7">
      <c r="A60" s="24" t="s">
        <v>60</v>
      </c>
      <c r="B60" s="33"/>
      <c r="C60" s="34">
        <v>20000</v>
      </c>
      <c r="D60" s="34">
        <v>20000</v>
      </c>
      <c r="E60" s="34">
        <v>20000</v>
      </c>
      <c r="F60" s="34">
        <v>20000</v>
      </c>
      <c r="G60" s="35">
        <v>20000</v>
      </c>
    </row>
    <row r="61" spans="1:7">
      <c r="A61" s="36" t="s">
        <v>80</v>
      </c>
      <c r="B61" s="33"/>
      <c r="C61" s="37">
        <f>SUM(C62:C63)</f>
        <v>130000</v>
      </c>
      <c r="D61" s="37">
        <f>SUM(D62:D63)</f>
        <v>1400000</v>
      </c>
      <c r="E61" s="37">
        <f>SUM(E62:E63)</f>
        <v>0</v>
      </c>
      <c r="F61" s="37">
        <f>SUM(F62:F63)</f>
        <v>0</v>
      </c>
      <c r="G61" s="38">
        <f>SUM(G62:G63)</f>
        <v>0</v>
      </c>
    </row>
    <row r="62" spans="1:7">
      <c r="A62" s="24" t="s">
        <v>59</v>
      </c>
      <c r="B62" s="33"/>
      <c r="C62" s="34"/>
      <c r="D62" s="39">
        <v>1000000</v>
      </c>
      <c r="E62" s="34"/>
      <c r="F62" s="34"/>
      <c r="G62" s="35"/>
    </row>
    <row r="63" spans="1:7">
      <c r="A63" s="24" t="s">
        <v>60</v>
      </c>
      <c r="B63" s="33"/>
      <c r="C63" s="34">
        <v>130000</v>
      </c>
      <c r="D63" s="39">
        <v>400000</v>
      </c>
      <c r="E63" s="34"/>
      <c r="F63" s="34"/>
      <c r="G63" s="35"/>
    </row>
    <row r="64" spans="1:7">
      <c r="A64" s="40" t="s">
        <v>81</v>
      </c>
      <c r="B64" s="33"/>
      <c r="C64" s="37">
        <f>SUM(C65:C66)</f>
        <v>300000</v>
      </c>
      <c r="D64" s="37">
        <f>SUM(D65:D66)</f>
        <v>332140</v>
      </c>
      <c r="E64" s="37">
        <f>SUM(E65:E66)</f>
        <v>0</v>
      </c>
      <c r="F64" s="37">
        <f>SUM(F65:F66)</f>
        <v>0</v>
      </c>
      <c r="G64" s="38">
        <f>SUM(G65:G66)</f>
        <v>0</v>
      </c>
    </row>
    <row r="65" spans="1:7">
      <c r="A65" s="24" t="s">
        <v>59</v>
      </c>
      <c r="B65" s="33"/>
      <c r="C65" s="34">
        <v>0</v>
      </c>
      <c r="D65" s="34">
        <v>0</v>
      </c>
      <c r="E65" s="34">
        <v>0</v>
      </c>
      <c r="F65" s="34">
        <v>0</v>
      </c>
      <c r="G65" s="35">
        <v>0</v>
      </c>
    </row>
    <row r="66" spans="1:7">
      <c r="A66" s="24" t="s">
        <v>60</v>
      </c>
      <c r="B66" s="33"/>
      <c r="C66" s="34">
        <v>300000</v>
      </c>
      <c r="D66" s="34">
        <f>570000+45600+5140+11400-300000</f>
        <v>332140</v>
      </c>
      <c r="E66" s="34">
        <v>0</v>
      </c>
      <c r="F66" s="34">
        <v>0</v>
      </c>
      <c r="G66" s="35">
        <v>0</v>
      </c>
    </row>
    <row r="67" spans="1:7">
      <c r="A67" s="40" t="s">
        <v>82</v>
      </c>
      <c r="B67" s="33"/>
      <c r="C67" s="37">
        <f>SUM(C68:C69)</f>
        <v>0</v>
      </c>
      <c r="D67" s="37">
        <f>SUM(D68:D69)</f>
        <v>0</v>
      </c>
      <c r="E67" s="37">
        <f>SUM(E68:E69)</f>
        <v>100000</v>
      </c>
      <c r="F67" s="37">
        <f>SUM(F68:F69)</f>
        <v>1000000</v>
      </c>
      <c r="G67" s="38">
        <f>SUM(G68:G69)</f>
        <v>0</v>
      </c>
    </row>
    <row r="68" spans="1:7">
      <c r="A68" s="24" t="s">
        <v>59</v>
      </c>
      <c r="B68" s="33"/>
      <c r="C68" s="34">
        <v>0</v>
      </c>
      <c r="D68" s="34">
        <v>0</v>
      </c>
      <c r="E68" s="34">
        <v>0</v>
      </c>
      <c r="F68" s="34">
        <v>0</v>
      </c>
      <c r="G68" s="35">
        <v>0</v>
      </c>
    </row>
    <row r="69" spans="1:7">
      <c r="A69" s="24" t="s">
        <v>60</v>
      </c>
      <c r="B69" s="33"/>
      <c r="C69" s="34">
        <v>0</v>
      </c>
      <c r="D69" s="34">
        <v>0</v>
      </c>
      <c r="E69" s="34">
        <v>100000</v>
      </c>
      <c r="F69" s="34">
        <v>1000000</v>
      </c>
      <c r="G69" s="35">
        <v>0</v>
      </c>
    </row>
    <row r="70" spans="1:7">
      <c r="A70" s="40" t="s">
        <v>83</v>
      </c>
      <c r="B70" s="33"/>
      <c r="C70" s="41">
        <f>SUM(C71:C72)</f>
        <v>600000</v>
      </c>
      <c r="D70" s="41">
        <f>SUM(D71:D72)</f>
        <v>0</v>
      </c>
      <c r="E70" s="41">
        <f>SUM(E71:E72)</f>
        <v>0</v>
      </c>
      <c r="F70" s="41">
        <f>SUM(F71:F72)</f>
        <v>0</v>
      </c>
      <c r="G70" s="42">
        <f>SUM(G71:G72)</f>
        <v>0</v>
      </c>
    </row>
    <row r="71" spans="1:7">
      <c r="A71" s="24" t="s">
        <v>59</v>
      </c>
      <c r="B71" s="33"/>
      <c r="C71" s="34">
        <v>0</v>
      </c>
      <c r="D71" s="34">
        <v>0</v>
      </c>
      <c r="E71" s="34">
        <v>0</v>
      </c>
      <c r="F71" s="34">
        <v>0</v>
      </c>
      <c r="G71" s="35">
        <v>0</v>
      </c>
    </row>
    <row r="72" spans="1:7">
      <c r="A72" s="24" t="s">
        <v>60</v>
      </c>
      <c r="B72" s="33"/>
      <c r="C72" s="34">
        <v>600000</v>
      </c>
      <c r="D72" s="34">
        <v>0</v>
      </c>
      <c r="E72" s="34">
        <v>0</v>
      </c>
      <c r="F72" s="34">
        <v>0</v>
      </c>
      <c r="G72" s="35">
        <v>0</v>
      </c>
    </row>
    <row r="73" spans="1:7">
      <c r="A73" s="36" t="s">
        <v>84</v>
      </c>
      <c r="B73" s="33"/>
      <c r="C73" s="37">
        <f>SUM(C74:C75)</f>
        <v>0</v>
      </c>
      <c r="D73" s="37">
        <f>SUM(D74:D75)</f>
        <v>0</v>
      </c>
      <c r="E73" s="37">
        <f>SUM(E74:E75)</f>
        <v>680000</v>
      </c>
      <c r="F73" s="37">
        <f>SUM(F74:F75)</f>
        <v>0</v>
      </c>
      <c r="G73" s="38">
        <f>SUM(G74:G75)</f>
        <v>0</v>
      </c>
    </row>
    <row r="74" spans="1:7">
      <c r="A74" s="24" t="s">
        <v>59</v>
      </c>
      <c r="B74" s="33"/>
      <c r="C74" s="34">
        <v>0</v>
      </c>
      <c r="D74" s="34">
        <v>0</v>
      </c>
      <c r="E74" s="34">
        <v>0</v>
      </c>
      <c r="F74" s="34">
        <v>0</v>
      </c>
      <c r="G74" s="35">
        <v>0</v>
      </c>
    </row>
    <row r="75" spans="1:7">
      <c r="A75" s="24" t="s">
        <v>60</v>
      </c>
      <c r="B75" s="33"/>
      <c r="C75" s="34">
        <v>0</v>
      </c>
      <c r="D75" s="39">
        <v>0</v>
      </c>
      <c r="E75" s="34">
        <v>680000</v>
      </c>
      <c r="F75" s="34">
        <v>0</v>
      </c>
      <c r="G75" s="35"/>
    </row>
    <row r="76" spans="1:7" ht="21.6">
      <c r="A76" s="36" t="s">
        <v>85</v>
      </c>
      <c r="B76" s="33"/>
      <c r="C76" s="37">
        <f>SUM(C77:C78)</f>
        <v>701755</v>
      </c>
      <c r="D76" s="37">
        <f>SUM(D77:D78)</f>
        <v>188558</v>
      </c>
      <c r="E76" s="37">
        <f>SUM(E77:E78)</f>
        <v>0</v>
      </c>
      <c r="F76" s="37">
        <f>SUM(F77:F78)</f>
        <v>0</v>
      </c>
      <c r="G76" s="38">
        <f>SUM(G77:G78)</f>
        <v>0</v>
      </c>
    </row>
    <row r="77" spans="1:7">
      <c r="A77" s="24" t="s">
        <v>59</v>
      </c>
      <c r="B77" s="33"/>
      <c r="C77" s="39">
        <v>400000</v>
      </c>
      <c r="D77" s="39">
        <v>107478</v>
      </c>
      <c r="E77" s="34">
        <v>0</v>
      </c>
      <c r="F77" s="34">
        <v>0</v>
      </c>
      <c r="G77" s="35">
        <v>0</v>
      </c>
    </row>
    <row r="78" spans="1:7">
      <c r="A78" s="24" t="s">
        <v>60</v>
      </c>
      <c r="B78" s="33"/>
      <c r="C78" s="39">
        <v>301755</v>
      </c>
      <c r="D78" s="39">
        <v>81080</v>
      </c>
      <c r="E78" s="34">
        <v>0</v>
      </c>
      <c r="F78" s="34">
        <v>0</v>
      </c>
      <c r="G78" s="35">
        <v>0</v>
      </c>
    </row>
    <row r="79" spans="1:7">
      <c r="A79" s="36" t="s">
        <v>86</v>
      </c>
      <c r="B79" s="33"/>
      <c r="C79" s="37">
        <f>SUM(C80:C81)</f>
        <v>44581</v>
      </c>
      <c r="D79" s="37">
        <f>SUM(D80:D81)</f>
        <v>0</v>
      </c>
      <c r="E79" s="37">
        <f>SUM(E80:E81)</f>
        <v>0</v>
      </c>
      <c r="F79" s="37">
        <f>SUM(F80:F81)</f>
        <v>0</v>
      </c>
      <c r="G79" s="38">
        <f>SUM(G80:G81)</f>
        <v>0</v>
      </c>
    </row>
    <row r="80" spans="1:7">
      <c r="A80" s="24" t="s">
        <v>59</v>
      </c>
      <c r="B80" s="33"/>
      <c r="C80" s="34">
        <v>0</v>
      </c>
      <c r="D80" s="34">
        <v>0</v>
      </c>
      <c r="E80" s="34">
        <v>0</v>
      </c>
      <c r="F80" s="34">
        <v>0</v>
      </c>
      <c r="G80" s="35">
        <v>0</v>
      </c>
    </row>
    <row r="81" spans="1:7">
      <c r="A81" s="24" t="s">
        <v>60</v>
      </c>
      <c r="B81" s="33"/>
      <c r="C81" s="34">
        <v>44581</v>
      </c>
      <c r="D81" s="34">
        <v>0</v>
      </c>
      <c r="E81" s="34">
        <v>0</v>
      </c>
      <c r="F81" s="34">
        <v>0</v>
      </c>
      <c r="G81" s="35">
        <v>0</v>
      </c>
    </row>
    <row r="82" spans="1:7">
      <c r="A82" s="36" t="s">
        <v>87</v>
      </c>
      <c r="B82" s="33"/>
      <c r="C82" s="37">
        <f>SUM(C83:C84)</f>
        <v>60900</v>
      </c>
      <c r="D82" s="37">
        <f>SUM(D83:D84)</f>
        <v>70000</v>
      </c>
      <c r="E82" s="37">
        <f>SUM(E83:E84)</f>
        <v>0</v>
      </c>
      <c r="F82" s="37">
        <f>SUM(F83:F84)</f>
        <v>0</v>
      </c>
      <c r="G82" s="38">
        <f>SUM(G83:G84)</f>
        <v>0</v>
      </c>
    </row>
    <row r="83" spans="1:7">
      <c r="A83" s="24" t="s">
        <v>59</v>
      </c>
      <c r="B83" s="33"/>
      <c r="C83" s="34">
        <v>0</v>
      </c>
      <c r="D83" s="34">
        <v>0</v>
      </c>
      <c r="E83" s="34">
        <v>0</v>
      </c>
      <c r="F83" s="34">
        <v>0</v>
      </c>
      <c r="G83" s="35">
        <v>0</v>
      </c>
    </row>
    <row r="84" spans="1:7">
      <c r="A84" s="24" t="s">
        <v>60</v>
      </c>
      <c r="B84" s="33"/>
      <c r="C84" s="34">
        <v>60900</v>
      </c>
      <c r="D84" s="34">
        <v>70000</v>
      </c>
      <c r="E84" s="34">
        <v>0</v>
      </c>
      <c r="F84" s="34">
        <v>0</v>
      </c>
      <c r="G84" s="35">
        <v>0</v>
      </c>
    </row>
    <row r="85" spans="1:7">
      <c r="A85" s="43" t="s">
        <v>88</v>
      </c>
      <c r="B85" s="33"/>
      <c r="C85" s="37">
        <f>SUM(C86:C87)</f>
        <v>40000</v>
      </c>
      <c r="D85" s="37">
        <f>SUM(D86:D87)</f>
        <v>40000</v>
      </c>
      <c r="E85" s="37">
        <f>SUM(E86:E87)</f>
        <v>40000</v>
      </c>
      <c r="F85" s="37">
        <f>SUM(F86:F87)</f>
        <v>40000</v>
      </c>
      <c r="G85" s="38">
        <f>SUM(G86:G87)</f>
        <v>40000</v>
      </c>
    </row>
    <row r="86" spans="1:7">
      <c r="A86" s="24" t="s">
        <v>89</v>
      </c>
      <c r="B86" s="33"/>
      <c r="C86" s="34">
        <v>20000</v>
      </c>
      <c r="D86" s="34">
        <v>20000</v>
      </c>
      <c r="E86" s="34">
        <v>20000</v>
      </c>
      <c r="F86" s="34">
        <v>20000</v>
      </c>
      <c r="G86" s="35">
        <v>20000</v>
      </c>
    </row>
    <row r="87" spans="1:7" ht="21.6">
      <c r="A87" s="24" t="s">
        <v>90</v>
      </c>
      <c r="B87" s="33"/>
      <c r="C87" s="34">
        <v>20000</v>
      </c>
      <c r="D87" s="34">
        <v>20000</v>
      </c>
      <c r="E87" s="34">
        <v>20000</v>
      </c>
      <c r="F87" s="34">
        <v>20000</v>
      </c>
      <c r="G87" s="35">
        <v>20000</v>
      </c>
    </row>
    <row r="88" spans="1:7">
      <c r="A88" s="36" t="s">
        <v>91</v>
      </c>
      <c r="B88" s="33"/>
      <c r="C88" s="37">
        <f>SUM(C89:C90)</f>
        <v>115000</v>
      </c>
      <c r="D88" s="37">
        <f>SUM(D89:D90)</f>
        <v>0</v>
      </c>
      <c r="E88" s="37">
        <f>SUM(E89:E90)</f>
        <v>0</v>
      </c>
      <c r="F88" s="37">
        <f>SUM(F89:F90)</f>
        <v>0</v>
      </c>
      <c r="G88" s="38">
        <f>SUM(G89:G90)</f>
        <v>0</v>
      </c>
    </row>
    <row r="89" spans="1:7">
      <c r="A89" s="24" t="s">
        <v>59</v>
      </c>
      <c r="B89" s="33"/>
      <c r="C89" s="34">
        <v>57360</v>
      </c>
      <c r="D89" s="34">
        <v>0</v>
      </c>
      <c r="E89" s="34">
        <v>0</v>
      </c>
      <c r="F89" s="34">
        <v>0</v>
      </c>
      <c r="G89" s="35">
        <v>0</v>
      </c>
    </row>
    <row r="90" spans="1:7">
      <c r="A90" s="24" t="s">
        <v>60</v>
      </c>
      <c r="B90" s="33"/>
      <c r="C90" s="34">
        <v>57640</v>
      </c>
      <c r="D90" s="34">
        <v>0</v>
      </c>
      <c r="E90" s="34">
        <v>0</v>
      </c>
      <c r="F90" s="34">
        <v>0</v>
      </c>
      <c r="G90" s="35">
        <v>0</v>
      </c>
    </row>
    <row r="91" spans="1:7">
      <c r="A91" s="36" t="s">
        <v>92</v>
      </c>
      <c r="B91" s="33"/>
      <c r="C91" s="37">
        <f>SUM(C92:C93)</f>
        <v>82000</v>
      </c>
      <c r="D91" s="37">
        <f>SUM(D92:D93)</f>
        <v>0</v>
      </c>
      <c r="E91" s="37">
        <f>SUM(E92:E93)</f>
        <v>0</v>
      </c>
      <c r="F91" s="37">
        <f>SUM(F92:F93)</f>
        <v>0</v>
      </c>
      <c r="G91" s="38">
        <f>SUM(G92:G93)</f>
        <v>0</v>
      </c>
    </row>
    <row r="92" spans="1:7">
      <c r="A92" s="24" t="s">
        <v>59</v>
      </c>
      <c r="B92" s="33"/>
      <c r="C92" s="34">
        <v>32000</v>
      </c>
      <c r="D92" s="34">
        <v>0</v>
      </c>
      <c r="E92" s="34">
        <v>0</v>
      </c>
      <c r="F92" s="34">
        <v>0</v>
      </c>
      <c r="G92" s="35">
        <v>0</v>
      </c>
    </row>
    <row r="93" spans="1:7">
      <c r="A93" s="24" t="s">
        <v>60</v>
      </c>
      <c r="B93" s="33"/>
      <c r="C93" s="34">
        <v>50000</v>
      </c>
      <c r="D93" s="34">
        <v>0</v>
      </c>
      <c r="E93" s="34">
        <v>0</v>
      </c>
      <c r="F93" s="34">
        <v>0</v>
      </c>
      <c r="G93" s="35">
        <v>0</v>
      </c>
    </row>
    <row r="94" spans="1:7">
      <c r="A94" s="36" t="s">
        <v>93</v>
      </c>
      <c r="B94" s="33"/>
      <c r="C94" s="37">
        <f>SUM(C95:C96)</f>
        <v>0</v>
      </c>
      <c r="D94" s="37">
        <f>SUM(D95:D96)</f>
        <v>0</v>
      </c>
      <c r="E94" s="37">
        <f>SUM(E95:E96)</f>
        <v>30000</v>
      </c>
      <c r="F94" s="37">
        <f>SUM(F95:F96)</f>
        <v>1000000</v>
      </c>
      <c r="G94" s="38">
        <f>SUM(G95:G96)</f>
        <v>0</v>
      </c>
    </row>
    <row r="95" spans="1:7">
      <c r="A95" s="24" t="s">
        <v>59</v>
      </c>
      <c r="B95" s="33"/>
      <c r="C95" s="34">
        <v>0</v>
      </c>
      <c r="D95" s="34">
        <v>0</v>
      </c>
      <c r="E95" s="34">
        <v>0</v>
      </c>
      <c r="F95" s="34">
        <v>0</v>
      </c>
      <c r="G95" s="35">
        <v>0</v>
      </c>
    </row>
    <row r="96" spans="1:7">
      <c r="A96" s="24" t="s">
        <v>60</v>
      </c>
      <c r="B96" s="33"/>
      <c r="C96" s="34">
        <v>0</v>
      </c>
      <c r="D96" s="34">
        <v>0</v>
      </c>
      <c r="E96" s="34">
        <v>30000</v>
      </c>
      <c r="F96" s="34">
        <v>1000000</v>
      </c>
      <c r="G96" s="35">
        <v>0</v>
      </c>
    </row>
    <row r="97" spans="1:7">
      <c r="A97" s="36" t="s">
        <v>94</v>
      </c>
      <c r="B97" s="33"/>
      <c r="C97" s="37">
        <f>SUM(C98:C99)</f>
        <v>77678</v>
      </c>
      <c r="D97" s="37">
        <f>SUM(D98:D99)</f>
        <v>30000</v>
      </c>
      <c r="E97" s="37">
        <f>SUM(E98:E99)</f>
        <v>0</v>
      </c>
      <c r="F97" s="37">
        <f>SUM(F98:F99)</f>
        <v>0</v>
      </c>
      <c r="G97" s="38">
        <f>SUM(G98:G99)</f>
        <v>0</v>
      </c>
    </row>
    <row r="98" spans="1:7">
      <c r="A98" s="24" t="s">
        <v>59</v>
      </c>
      <c r="B98" s="33"/>
      <c r="C98" s="34">
        <v>30000</v>
      </c>
      <c r="D98" s="34">
        <v>0</v>
      </c>
      <c r="E98" s="34">
        <v>0</v>
      </c>
      <c r="F98" s="34">
        <v>0</v>
      </c>
      <c r="G98" s="35">
        <v>0</v>
      </c>
    </row>
    <row r="99" spans="1:7">
      <c r="A99" s="24" t="s">
        <v>60</v>
      </c>
      <c r="B99" s="33"/>
      <c r="C99" s="34">
        <f>10000+37678</f>
        <v>47678</v>
      </c>
      <c r="D99" s="34">
        <v>30000</v>
      </c>
      <c r="E99" s="34">
        <v>0</v>
      </c>
      <c r="F99" s="34">
        <v>0</v>
      </c>
      <c r="G99" s="35">
        <v>0</v>
      </c>
    </row>
    <row r="100" spans="1:7">
      <c r="A100" s="36" t="s">
        <v>95</v>
      </c>
      <c r="B100" s="33"/>
      <c r="C100" s="37">
        <f>SUM(C101:C102)</f>
        <v>0</v>
      </c>
      <c r="D100" s="37">
        <f>SUM(D101:D102)</f>
        <v>0</v>
      </c>
      <c r="E100" s="37">
        <f>SUM(E101:E102)</f>
        <v>100000</v>
      </c>
      <c r="F100" s="37">
        <f>SUM(F101:F102)</f>
        <v>0</v>
      </c>
      <c r="G100" s="38">
        <f>SUM(G101:G102)</f>
        <v>0</v>
      </c>
    </row>
    <row r="101" spans="1:7">
      <c r="A101" s="24" t="s">
        <v>59</v>
      </c>
      <c r="B101" s="33"/>
      <c r="C101" s="34">
        <v>0</v>
      </c>
      <c r="D101" s="34">
        <v>0</v>
      </c>
      <c r="E101" s="34">
        <v>0</v>
      </c>
      <c r="F101" s="34">
        <v>0</v>
      </c>
      <c r="G101" s="35">
        <v>0</v>
      </c>
    </row>
    <row r="102" spans="1:7">
      <c r="A102" s="24" t="s">
        <v>60</v>
      </c>
      <c r="B102" s="33"/>
      <c r="C102" s="34">
        <v>0</v>
      </c>
      <c r="D102" s="34">
        <v>0</v>
      </c>
      <c r="E102" s="34">
        <v>100000</v>
      </c>
      <c r="F102" s="34">
        <v>0</v>
      </c>
      <c r="G102" s="35">
        <v>0</v>
      </c>
    </row>
    <row r="103" spans="1:7">
      <c r="A103" s="36" t="s">
        <v>96</v>
      </c>
      <c r="B103" s="33"/>
      <c r="C103" s="37">
        <f>SUM(C104:C105)</f>
        <v>23322</v>
      </c>
      <c r="D103" s="37">
        <f>SUM(D104:D105)</f>
        <v>0</v>
      </c>
      <c r="E103" s="37">
        <f>SUM(E104:E105)</f>
        <v>0</v>
      </c>
      <c r="F103" s="37">
        <f>SUM(F104:F105)</f>
        <v>0</v>
      </c>
      <c r="G103" s="38">
        <f>SUM(G104:G105)</f>
        <v>0</v>
      </c>
    </row>
    <row r="104" spans="1:7">
      <c r="A104" s="24" t="s">
        <v>59</v>
      </c>
      <c r="B104" s="33"/>
      <c r="C104" s="34">
        <v>0</v>
      </c>
      <c r="D104" s="34">
        <v>0</v>
      </c>
      <c r="E104" s="34">
        <v>0</v>
      </c>
      <c r="F104" s="34">
        <v>0</v>
      </c>
      <c r="G104" s="35">
        <v>0</v>
      </c>
    </row>
    <row r="105" spans="1:7">
      <c r="A105" s="24" t="s">
        <v>60</v>
      </c>
      <c r="B105" s="33"/>
      <c r="C105" s="34">
        <v>23322</v>
      </c>
      <c r="D105" s="34">
        <v>0</v>
      </c>
      <c r="E105" s="34">
        <v>0</v>
      </c>
      <c r="F105" s="34">
        <v>0</v>
      </c>
      <c r="G105" s="35">
        <v>0</v>
      </c>
    </row>
    <row r="106" spans="1:7">
      <c r="A106" s="36" t="s">
        <v>97</v>
      </c>
      <c r="B106" s="33"/>
      <c r="C106" s="37">
        <f>SUM(C107:C108)</f>
        <v>14700</v>
      </c>
      <c r="D106" s="37">
        <f>SUM(D107:D108)</f>
        <v>0</v>
      </c>
      <c r="E106" s="37">
        <f>SUM(E107:E108)</f>
        <v>0</v>
      </c>
      <c r="F106" s="37">
        <f>SUM(F107:F108)</f>
        <v>0</v>
      </c>
      <c r="G106" s="38">
        <f>SUM(G107:G108)</f>
        <v>0</v>
      </c>
    </row>
    <row r="107" spans="1:7">
      <c r="A107" s="24" t="s">
        <v>59</v>
      </c>
      <c r="B107" s="33"/>
      <c r="C107" s="34">
        <v>0</v>
      </c>
      <c r="D107" s="34">
        <v>0</v>
      </c>
      <c r="E107" s="34">
        <v>0</v>
      </c>
      <c r="F107" s="34">
        <v>0</v>
      </c>
      <c r="G107" s="35">
        <v>0</v>
      </c>
    </row>
    <row r="108" spans="1:7">
      <c r="A108" s="24" t="s">
        <v>60</v>
      </c>
      <c r="B108" s="33"/>
      <c r="C108" s="34">
        <v>14700</v>
      </c>
      <c r="D108" s="34">
        <v>0</v>
      </c>
      <c r="E108" s="34">
        <v>0</v>
      </c>
      <c r="F108" s="34">
        <v>0</v>
      </c>
      <c r="G108" s="35">
        <v>0</v>
      </c>
    </row>
    <row r="109" spans="1:7">
      <c r="A109" s="36" t="s">
        <v>98</v>
      </c>
      <c r="B109" s="33"/>
      <c r="C109" s="37">
        <f>SUM(C110:C111)</f>
        <v>30000</v>
      </c>
      <c r="D109" s="37">
        <f>SUM(D110:D111)</f>
        <v>0</v>
      </c>
      <c r="E109" s="37">
        <f>SUM(E110:E111)</f>
        <v>0</v>
      </c>
      <c r="F109" s="37">
        <f>SUM(F110:F111)</f>
        <v>0</v>
      </c>
      <c r="G109" s="38">
        <f>SUM(G110:G111)</f>
        <v>0</v>
      </c>
    </row>
    <row r="110" spans="1:7">
      <c r="A110" s="24" t="s">
        <v>59</v>
      </c>
      <c r="B110" s="33"/>
      <c r="C110" s="34">
        <v>0</v>
      </c>
      <c r="D110" s="34">
        <v>0</v>
      </c>
      <c r="E110" s="34">
        <v>0</v>
      </c>
      <c r="F110" s="34">
        <v>0</v>
      </c>
      <c r="G110" s="35">
        <v>0</v>
      </c>
    </row>
    <row r="111" spans="1:7">
      <c r="A111" s="24" t="s">
        <v>60</v>
      </c>
      <c r="B111" s="33"/>
      <c r="C111" s="34">
        <v>30000</v>
      </c>
      <c r="D111" s="34">
        <v>0</v>
      </c>
      <c r="E111" s="34">
        <v>0</v>
      </c>
      <c r="F111" s="34">
        <v>0</v>
      </c>
      <c r="G111" s="35">
        <v>0</v>
      </c>
    </row>
    <row r="112" spans="1:7">
      <c r="A112" s="36" t="s">
        <v>99</v>
      </c>
      <c r="B112" s="33"/>
      <c r="C112" s="37">
        <f>SUM(C113:C114)</f>
        <v>112600</v>
      </c>
      <c r="D112" s="37">
        <f>SUM(D113:D114)</f>
        <v>0</v>
      </c>
      <c r="E112" s="37">
        <f>SUM(E113:E114)</f>
        <v>0</v>
      </c>
      <c r="F112" s="37">
        <f>SUM(F113:F114)</f>
        <v>0</v>
      </c>
      <c r="G112" s="38">
        <f>SUM(G113:G114)</f>
        <v>0</v>
      </c>
    </row>
    <row r="113" spans="1:7">
      <c r="A113" s="24" t="s">
        <v>59</v>
      </c>
      <c r="B113" s="33"/>
      <c r="C113" s="34">
        <v>30000</v>
      </c>
      <c r="D113" s="34">
        <v>0</v>
      </c>
      <c r="E113" s="34">
        <v>0</v>
      </c>
      <c r="F113" s="34">
        <v>0</v>
      </c>
      <c r="G113" s="35">
        <v>0</v>
      </c>
    </row>
    <row r="114" spans="1:7">
      <c r="A114" s="24" t="s">
        <v>60</v>
      </c>
      <c r="B114" s="33"/>
      <c r="C114" s="39">
        <v>82600</v>
      </c>
      <c r="D114" s="34">
        <v>0</v>
      </c>
      <c r="E114" s="34">
        <v>0</v>
      </c>
      <c r="F114" s="34">
        <v>0</v>
      </c>
      <c r="G114" s="35">
        <v>0</v>
      </c>
    </row>
    <row r="115" spans="1:7">
      <c r="A115" s="36" t="s">
        <v>100</v>
      </c>
      <c r="B115" s="33"/>
      <c r="C115" s="37">
        <f>SUM(C116:C117)</f>
        <v>752000</v>
      </c>
      <c r="D115" s="37">
        <f>SUM(D116:D117)</f>
        <v>0</v>
      </c>
      <c r="E115" s="37">
        <f>SUM(E116:E117)</f>
        <v>0</v>
      </c>
      <c r="F115" s="37">
        <f>SUM(F116:F117)</f>
        <v>0</v>
      </c>
      <c r="G115" s="38">
        <f>SUM(G116:G117)</f>
        <v>0</v>
      </c>
    </row>
    <row r="116" spans="1:7">
      <c r="A116" s="24" t="s">
        <v>59</v>
      </c>
      <c r="B116" s="33"/>
      <c r="C116" s="34">
        <v>0</v>
      </c>
      <c r="D116" s="34">
        <v>0</v>
      </c>
      <c r="E116" s="34">
        <v>0</v>
      </c>
      <c r="F116" s="34">
        <v>0</v>
      </c>
      <c r="G116" s="35">
        <v>0</v>
      </c>
    </row>
    <row r="117" spans="1:7">
      <c r="A117" s="24" t="s">
        <v>60</v>
      </c>
      <c r="B117" s="33"/>
      <c r="C117" s="34">
        <v>752000</v>
      </c>
      <c r="D117" s="34">
        <v>0</v>
      </c>
      <c r="E117" s="34">
        <v>0</v>
      </c>
      <c r="F117" s="34">
        <v>0</v>
      </c>
      <c r="G117" s="35">
        <v>0</v>
      </c>
    </row>
    <row r="118" spans="1:7">
      <c r="A118" s="36" t="s">
        <v>101</v>
      </c>
      <c r="B118" s="33"/>
      <c r="C118" s="37">
        <f>SUM(C119:C120)</f>
        <v>0</v>
      </c>
      <c r="D118" s="37">
        <f>SUM(D119:D120)</f>
        <v>100000</v>
      </c>
      <c r="E118" s="37">
        <f>SUM(E119:E120)</f>
        <v>1400000</v>
      </c>
      <c r="F118" s="37">
        <f>SUM(F119:F120)</f>
        <v>0</v>
      </c>
      <c r="G118" s="38">
        <f>SUM(G119:G120)</f>
        <v>0</v>
      </c>
    </row>
    <row r="119" spans="1:7">
      <c r="A119" s="24" t="s">
        <v>59</v>
      </c>
      <c r="B119" s="33"/>
      <c r="C119" s="34">
        <v>0</v>
      </c>
      <c r="D119" s="34">
        <v>0</v>
      </c>
      <c r="E119" s="34">
        <v>0</v>
      </c>
      <c r="F119" s="34">
        <v>0</v>
      </c>
      <c r="G119" s="35">
        <v>0</v>
      </c>
    </row>
    <row r="120" spans="1:7">
      <c r="A120" s="24" t="s">
        <v>60</v>
      </c>
      <c r="B120" s="33"/>
      <c r="C120" s="34">
        <v>0</v>
      </c>
      <c r="D120" s="34">
        <v>100000</v>
      </c>
      <c r="E120" s="34">
        <v>1400000</v>
      </c>
      <c r="F120" s="34">
        <v>0</v>
      </c>
      <c r="G120" s="35">
        <v>0</v>
      </c>
    </row>
    <row r="121" spans="1:7">
      <c r="A121" s="36" t="s">
        <v>102</v>
      </c>
      <c r="B121" s="33"/>
      <c r="C121" s="37">
        <f>SUM(C122:C123)</f>
        <v>16500</v>
      </c>
      <c r="D121" s="37">
        <f>SUM(D122:D123)</f>
        <v>0</v>
      </c>
      <c r="E121" s="37">
        <f>SUM(E122:E123)</f>
        <v>0</v>
      </c>
      <c r="F121" s="37">
        <f>SUM(F122:F123)</f>
        <v>0</v>
      </c>
      <c r="G121" s="38">
        <f>SUM(G122:G123)</f>
        <v>0</v>
      </c>
    </row>
    <row r="122" spans="1:7">
      <c r="A122" s="24" t="s">
        <v>59</v>
      </c>
      <c r="B122" s="33"/>
      <c r="C122" s="34">
        <v>0</v>
      </c>
      <c r="D122" s="34">
        <v>0</v>
      </c>
      <c r="E122" s="34">
        <v>0</v>
      </c>
      <c r="F122" s="34">
        <v>0</v>
      </c>
      <c r="G122" s="35">
        <v>0</v>
      </c>
    </row>
    <row r="123" spans="1:7">
      <c r="A123" s="24" t="s">
        <v>60</v>
      </c>
      <c r="B123" s="33"/>
      <c r="C123" s="34">
        <v>16500</v>
      </c>
      <c r="D123" s="34">
        <v>0</v>
      </c>
      <c r="E123" s="34">
        <v>0</v>
      </c>
      <c r="F123" s="34">
        <v>0</v>
      </c>
      <c r="G123" s="35">
        <v>0</v>
      </c>
    </row>
    <row r="124" spans="1:7">
      <c r="A124" s="36" t="s">
        <v>103</v>
      </c>
      <c r="B124" s="33"/>
      <c r="C124" s="37">
        <f>SUM(C125:C126)</f>
        <v>35000</v>
      </c>
      <c r="D124" s="37">
        <f>SUM(D125:D126)</f>
        <v>0</v>
      </c>
      <c r="E124" s="37">
        <f>SUM(E125:E126)</f>
        <v>0</v>
      </c>
      <c r="F124" s="37">
        <f>SUM(F125:F126)</f>
        <v>0</v>
      </c>
      <c r="G124" s="38">
        <f>SUM(G125:G126)</f>
        <v>0</v>
      </c>
    </row>
    <row r="125" spans="1:7">
      <c r="A125" s="24" t="s">
        <v>59</v>
      </c>
      <c r="B125" s="33"/>
      <c r="C125" s="34">
        <v>0</v>
      </c>
      <c r="D125" s="34">
        <v>0</v>
      </c>
      <c r="E125" s="34">
        <v>0</v>
      </c>
      <c r="F125" s="34">
        <v>0</v>
      </c>
      <c r="G125" s="35">
        <v>0</v>
      </c>
    </row>
    <row r="126" spans="1:7">
      <c r="A126" s="24" t="s">
        <v>60</v>
      </c>
      <c r="B126" s="33"/>
      <c r="C126" s="34">
        <v>35000</v>
      </c>
      <c r="D126" s="34">
        <v>0</v>
      </c>
      <c r="E126" s="34">
        <v>0</v>
      </c>
      <c r="F126" s="34">
        <v>0</v>
      </c>
      <c r="G126" s="35">
        <v>0</v>
      </c>
    </row>
    <row r="127" spans="1:7" ht="31.8">
      <c r="A127" s="36" t="s">
        <v>104</v>
      </c>
      <c r="B127" s="33"/>
      <c r="C127" s="37">
        <f>SUM(C128:C129)</f>
        <v>95000</v>
      </c>
      <c r="D127" s="37">
        <f>SUM(D128:D129)</f>
        <v>0</v>
      </c>
      <c r="E127" s="37">
        <f>SUM(E128:E129)</f>
        <v>0</v>
      </c>
      <c r="F127" s="37">
        <f>SUM(F128:F129)</f>
        <v>0</v>
      </c>
      <c r="G127" s="38">
        <f>SUM(G128:G129)</f>
        <v>0</v>
      </c>
    </row>
    <row r="128" spans="1:7">
      <c r="A128" s="24" t="s">
        <v>59</v>
      </c>
      <c r="B128" s="33"/>
      <c r="C128" s="34">
        <v>50000</v>
      </c>
      <c r="D128" s="34">
        <v>0</v>
      </c>
      <c r="E128" s="34">
        <v>0</v>
      </c>
      <c r="F128" s="34">
        <v>0</v>
      </c>
      <c r="G128" s="35">
        <v>0</v>
      </c>
    </row>
    <row r="129" spans="1:7">
      <c r="A129" s="24" t="s">
        <v>60</v>
      </c>
      <c r="B129" s="33"/>
      <c r="C129" s="34">
        <v>45000</v>
      </c>
      <c r="D129" s="34">
        <v>0</v>
      </c>
      <c r="E129" s="34">
        <v>0</v>
      </c>
      <c r="F129" s="34">
        <v>0</v>
      </c>
      <c r="G129" s="35">
        <v>0</v>
      </c>
    </row>
    <row r="130" spans="1:7">
      <c r="A130" s="36" t="s">
        <v>105</v>
      </c>
      <c r="B130" s="33"/>
      <c r="C130" s="41">
        <f>SUM(C131:C132)</f>
        <v>6000</v>
      </c>
      <c r="D130" s="41">
        <f>SUM(D131:D132)</f>
        <v>0</v>
      </c>
      <c r="E130" s="41">
        <f>SUM(E131:E132)</f>
        <v>0</v>
      </c>
      <c r="F130" s="41">
        <f>SUM(F131:F132)</f>
        <v>0</v>
      </c>
      <c r="G130" s="44">
        <f>SUM(G131:G132)</f>
        <v>0</v>
      </c>
    </row>
    <row r="131" spans="1:7">
      <c r="A131" s="24" t="s">
        <v>59</v>
      </c>
      <c r="B131" s="33"/>
      <c r="C131" s="34">
        <v>0</v>
      </c>
      <c r="D131" s="34">
        <v>0</v>
      </c>
      <c r="E131" s="34">
        <v>0</v>
      </c>
      <c r="F131" s="34">
        <v>0</v>
      </c>
      <c r="G131" s="35">
        <v>0</v>
      </c>
    </row>
    <row r="132" spans="1:7">
      <c r="A132" s="24" t="s">
        <v>60</v>
      </c>
      <c r="B132" s="33"/>
      <c r="C132" s="34">
        <v>6000</v>
      </c>
      <c r="D132" s="34">
        <v>0</v>
      </c>
      <c r="E132" s="34">
        <v>0</v>
      </c>
      <c r="F132" s="34">
        <v>0</v>
      </c>
      <c r="G132" s="35">
        <v>0</v>
      </c>
    </row>
    <row r="133" spans="1:7">
      <c r="A133" s="36" t="s">
        <v>106</v>
      </c>
      <c r="B133" s="33"/>
      <c r="C133" s="37">
        <f>SUM(C134:C135)</f>
        <v>35432</v>
      </c>
      <c r="D133" s="37">
        <f>SUM(D134:D135)</f>
        <v>0</v>
      </c>
      <c r="E133" s="37">
        <f>SUM(E134:E135)</f>
        <v>0</v>
      </c>
      <c r="F133" s="37">
        <f>SUM(F134:F135)</f>
        <v>0</v>
      </c>
      <c r="G133" s="38">
        <f>SUM(G134:G135)</f>
        <v>0</v>
      </c>
    </row>
    <row r="134" spans="1:7">
      <c r="A134" s="24" t="s">
        <v>59</v>
      </c>
      <c r="B134" s="33"/>
      <c r="C134" s="34">
        <v>0</v>
      </c>
      <c r="D134" s="34">
        <v>0</v>
      </c>
      <c r="E134" s="34">
        <v>0</v>
      </c>
      <c r="F134" s="34">
        <v>0</v>
      </c>
      <c r="G134" s="35">
        <v>0</v>
      </c>
    </row>
    <row r="135" spans="1:7">
      <c r="A135" s="24" t="s">
        <v>60</v>
      </c>
      <c r="B135" s="33"/>
      <c r="C135" s="34">
        <v>35432</v>
      </c>
      <c r="D135" s="34">
        <v>0</v>
      </c>
      <c r="E135" s="34">
        <v>0</v>
      </c>
      <c r="F135" s="34">
        <v>0</v>
      </c>
      <c r="G135" s="35">
        <v>0</v>
      </c>
    </row>
    <row r="136" spans="1:7" ht="21.6">
      <c r="A136" s="36" t="s">
        <v>107</v>
      </c>
      <c r="B136" s="33"/>
      <c r="C136" s="37">
        <f>SUM(C137:C138)</f>
        <v>7223</v>
      </c>
      <c r="D136" s="37">
        <f>SUM(D137:D138)</f>
        <v>0</v>
      </c>
      <c r="E136" s="37">
        <f>SUM(E137:E138)</f>
        <v>0</v>
      </c>
      <c r="F136" s="37">
        <f>SUM(F137:F138)</f>
        <v>0</v>
      </c>
      <c r="G136" s="38">
        <f>SUM(G137:G138)</f>
        <v>0</v>
      </c>
    </row>
    <row r="137" spans="1:7">
      <c r="A137" s="24" t="s">
        <v>59</v>
      </c>
      <c r="B137" s="33"/>
      <c r="C137" s="34">
        <v>0</v>
      </c>
      <c r="D137" s="34">
        <v>0</v>
      </c>
      <c r="E137" s="34">
        <v>0</v>
      </c>
      <c r="F137" s="34">
        <v>0</v>
      </c>
      <c r="G137" s="35">
        <v>0</v>
      </c>
    </row>
    <row r="138" spans="1:7">
      <c r="A138" s="24" t="s">
        <v>60</v>
      </c>
      <c r="B138" s="33"/>
      <c r="C138" s="34">
        <v>7223</v>
      </c>
      <c r="D138" s="34">
        <v>0</v>
      </c>
      <c r="E138" s="34">
        <v>0</v>
      </c>
      <c r="F138" s="34">
        <v>0</v>
      </c>
      <c r="G138" s="35">
        <v>0</v>
      </c>
    </row>
    <row r="139" spans="1:7">
      <c r="A139" s="40" t="s">
        <v>70</v>
      </c>
      <c r="B139" s="33"/>
      <c r="C139" s="37">
        <f>SUM(C140:C141)</f>
        <v>5412731</v>
      </c>
      <c r="D139" s="37">
        <f>SUM(D140:D141)</f>
        <v>2680698</v>
      </c>
      <c r="E139" s="37">
        <f>SUM(E140:E141)</f>
        <v>2870000</v>
      </c>
      <c r="F139" s="37">
        <f>SUM(F140:F141)</f>
        <v>2560000</v>
      </c>
      <c r="G139" s="38">
        <f>SUM(G140:G141)</f>
        <v>560000</v>
      </c>
    </row>
    <row r="140" spans="1:7">
      <c r="A140" s="24" t="s">
        <v>59</v>
      </c>
      <c r="B140" s="33"/>
      <c r="C140" s="34">
        <f>+C38+C59+C62+C65+C74+C77+C80+C83+C89+C92+C95+C98+C104+C107+C110+C113+C116+C119+C122+C125+C128+C134+C137+C41+C44+C71+C50+C47+C131+C86</f>
        <v>1857400</v>
      </c>
      <c r="D140" s="34">
        <f>+D38+D59+D62+D65+D74+D77+D80+D83+D89+D92+D95+D98+D104+D107+D110+D113+D116+D119+D122+D125+D128+D134+D137+D41+D44+D71+D50+D47+D131+D86</f>
        <v>1127478</v>
      </c>
      <c r="E140" s="34">
        <f>+E38+E59+E62+E65+E74+E77+E80+E83+E89+E92+E95+E98+E104+E107+E110+E113+E116+E119+E122+E125+E128+E134+E137+E41+E44+E71+E50+E47+E131+E86</f>
        <v>20000</v>
      </c>
      <c r="F140" s="34">
        <f>+F38+F59+F62+F65+F74+F77+F80+F83+F89+F92+F95+F98+F104+F107+F110+F113+F116+F119+F122+F125+F128+F134+F137+F41+F44+F71+F50+F47+F131+F86</f>
        <v>20000</v>
      </c>
      <c r="G140" s="45">
        <f>+G38+G59+G62+G65+G74+G77+G80+G83+G89+G92+G95+G98+G104+G107+G110+G113+G116+G119+G122+G125+G128+G134+G137+G41+G44+G71+G50+G47+G131+G86</f>
        <v>20000</v>
      </c>
    </row>
    <row r="141" spans="1:7" ht="15" thickBot="1">
      <c r="A141" s="25" t="s">
        <v>60</v>
      </c>
      <c r="B141" s="46"/>
      <c r="C141" s="47">
        <f>+C39+C60+C63+C66+C75+C78+C81+C84+C90+C93+C99+C108+C111+C114+C117+C120+C123+C126+C129+C135+C138+C42+C45+C72+C96+C105+C51+C48+C132+C87+C54+C57+C69+C102</f>
        <v>3555331</v>
      </c>
      <c r="D141" s="47">
        <f>+D39+D60+D63+D66+D75+D78+D81+D84+D90+D93+D99+D108+D111+D114+D117+D120+D123+D126+D129+D135+D138+D42+D45+D72+D96+D105+D51+D48+D132+D87+D54+D57+D69+D102</f>
        <v>1553220</v>
      </c>
      <c r="E141" s="47">
        <f>+E39+E60+E63+E66+E75+E78+E81+E84+E90+E93+E99+E108+E111+E114+E117+E120+E123+E126+E129+E135+E138+E42+E45+E72+E96+E105+E51+E48+E132+E87+E54+E57+E69+E102</f>
        <v>2850000</v>
      </c>
      <c r="F141" s="47">
        <f>+F39+F60+F63+F66+F75+F78+F81+F84+F90+F93+F99+F108+F111+F114+F117+F120+F123+F126+F129+F135+F138+F42+F45+F72+F96+F105+F51+F48+F132+F87+F54+F57+F69+F102</f>
        <v>2540000</v>
      </c>
      <c r="G141" s="47">
        <f>+G39+G60+G63+G66+G75+G78+G81+G84+G90+G93+G99+G108+G111+G114+G117+G120+G123+G126+G129+G135+G138+G42+G45+G72+G96+G105+G51+G48+G132+G87+G54+G57+G69+G102</f>
        <v>540000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20ADD-B060-4C72-88F3-783A054EFE32}">
  <dimension ref="A1:G10"/>
  <sheetViews>
    <sheetView workbookViewId="0">
      <selection activeCell="C31" sqref="C31"/>
    </sheetView>
  </sheetViews>
  <sheetFormatPr defaultRowHeight="14.4"/>
  <cols>
    <col min="1" max="1" width="50.109375" bestFit="1" customWidth="1"/>
    <col min="2" max="2" width="9.77734375" bestFit="1" customWidth="1"/>
    <col min="3" max="7" width="10.109375" bestFit="1" customWidth="1"/>
  </cols>
  <sheetData>
    <row r="1" spans="1:7" ht="40.799999999999997" thickBot="1">
      <c r="A1" s="4" t="s">
        <v>108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>
      <c r="A2" s="13" t="s">
        <v>37</v>
      </c>
      <c r="B2" s="57">
        <v>1023698.05</v>
      </c>
      <c r="C2" s="58">
        <v>1831370</v>
      </c>
      <c r="D2" s="58">
        <v>50380</v>
      </c>
      <c r="E2" s="58">
        <v>1220372</v>
      </c>
      <c r="F2" s="58">
        <v>1131116</v>
      </c>
      <c r="G2" s="59">
        <v>-892480</v>
      </c>
    </row>
    <row r="3" spans="1:7">
      <c r="A3" s="14" t="s">
        <v>38</v>
      </c>
      <c r="B3" s="53">
        <v>2106000</v>
      </c>
      <c r="C3" s="53">
        <v>3080000</v>
      </c>
      <c r="D3" s="51">
        <v>1530000</v>
      </c>
      <c r="E3" s="51">
        <v>2780000</v>
      </c>
      <c r="F3" s="51">
        <v>2500000</v>
      </c>
      <c r="G3" s="52">
        <v>520000</v>
      </c>
    </row>
    <row r="4" spans="1:7">
      <c r="A4" s="14" t="s">
        <v>39</v>
      </c>
      <c r="B4" s="53">
        <v>-1082301.95</v>
      </c>
      <c r="C4" s="53">
        <v>-1248630</v>
      </c>
      <c r="D4" s="51">
        <v>-1479620</v>
      </c>
      <c r="E4" s="51">
        <v>-1559628</v>
      </c>
      <c r="F4" s="51">
        <v>-1368884</v>
      </c>
      <c r="G4" s="52">
        <v>-1412480</v>
      </c>
    </row>
    <row r="5" spans="1:7" ht="27">
      <c r="A5" s="15" t="s">
        <v>40</v>
      </c>
      <c r="B5" s="53">
        <v>-119322.45</v>
      </c>
      <c r="C5" s="53">
        <v>-291795.58</v>
      </c>
      <c r="D5" s="55">
        <v>-176690.36309832009</v>
      </c>
      <c r="E5" s="55">
        <v>-152088.14488740778</v>
      </c>
      <c r="F5" s="55">
        <v>170629.2004977758</v>
      </c>
      <c r="G5" s="56">
        <v>139568.09142272</v>
      </c>
    </row>
    <row r="6" spans="1:7">
      <c r="A6" s="15" t="s">
        <v>41</v>
      </c>
      <c r="B6" s="53">
        <v>78109.100000000006</v>
      </c>
      <c r="C6" s="53">
        <v>-100000</v>
      </c>
      <c r="D6" s="60">
        <v>0</v>
      </c>
      <c r="E6" s="60">
        <v>0</v>
      </c>
      <c r="F6" s="60">
        <v>0</v>
      </c>
      <c r="G6" s="61">
        <v>0</v>
      </c>
    </row>
    <row r="7" spans="1:7">
      <c r="A7" s="16" t="s">
        <v>42</v>
      </c>
      <c r="B7" s="53"/>
      <c r="C7" s="53"/>
      <c r="D7" s="62"/>
      <c r="E7" s="62"/>
      <c r="F7" s="62"/>
      <c r="G7" s="63"/>
    </row>
    <row r="8" spans="1:7">
      <c r="A8" s="17" t="s">
        <v>43</v>
      </c>
      <c r="B8" s="64"/>
      <c r="C8" s="64">
        <v>-100000</v>
      </c>
      <c r="D8" s="51"/>
      <c r="E8" s="51"/>
      <c r="F8" s="51"/>
      <c r="G8" s="52"/>
    </row>
    <row r="9" spans="1:7">
      <c r="A9" s="79" t="s">
        <v>44</v>
      </c>
      <c r="B9" s="54">
        <v>1100190.01</v>
      </c>
      <c r="C9" s="65">
        <v>808394.42999999993</v>
      </c>
      <c r="D9" s="65">
        <v>631704.06690167985</v>
      </c>
      <c r="E9" s="65">
        <v>479615.92201427207</v>
      </c>
      <c r="F9" s="65">
        <v>650245.12251204788</v>
      </c>
      <c r="G9" s="66">
        <v>789813.21393476787</v>
      </c>
    </row>
    <row r="10" spans="1:7">
      <c r="A10" s="15" t="s">
        <v>45</v>
      </c>
      <c r="B10" s="67">
        <v>8252882.2300000004</v>
      </c>
      <c r="C10" s="55">
        <v>10084252.23</v>
      </c>
      <c r="D10" s="55">
        <v>10134632.23</v>
      </c>
      <c r="E10" s="55">
        <v>11355004.23</v>
      </c>
      <c r="F10" s="55">
        <v>12486120.23</v>
      </c>
      <c r="G10" s="56">
        <v>11593640.23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AA52E-3F29-4C2D-AABD-CB26239E05D5}">
  <dimension ref="A1:J15"/>
  <sheetViews>
    <sheetView workbookViewId="0">
      <selection activeCell="A17" sqref="A17"/>
    </sheetView>
  </sheetViews>
  <sheetFormatPr defaultColWidth="9.109375" defaultRowHeight="13.2"/>
  <cols>
    <col min="1" max="1" width="47.33203125" style="3" customWidth="1"/>
    <col min="2" max="2" width="10.88671875" style="3" customWidth="1"/>
    <col min="3" max="6" width="10.109375" style="3" bestFit="1" customWidth="1"/>
    <col min="7" max="7" width="10.109375" style="3" customWidth="1"/>
    <col min="8" max="9" width="9.109375" style="3"/>
    <col min="10" max="10" width="51" style="3" customWidth="1"/>
    <col min="11" max="250" width="9.109375" style="3"/>
    <col min="251" max="251" width="47.33203125" style="3" customWidth="1"/>
    <col min="252" max="252" width="10.88671875" style="3" customWidth="1"/>
    <col min="253" max="256" width="10.109375" style="3" bestFit="1" customWidth="1"/>
    <col min="257" max="257" width="10.109375" style="3" customWidth="1"/>
    <col min="258" max="258" width="15.44140625" style="3" customWidth="1"/>
    <col min="259" max="259" width="18.44140625" style="3" customWidth="1"/>
    <col min="260" max="260" width="19.109375" style="3" customWidth="1"/>
    <col min="261" max="262" width="9.109375" style="3"/>
    <col min="263" max="263" width="53.33203125" style="3" customWidth="1"/>
    <col min="264" max="265" width="9.109375" style="3"/>
    <col min="266" max="266" width="51" style="3" customWidth="1"/>
    <col min="267" max="506" width="9.109375" style="3"/>
    <col min="507" max="507" width="47.33203125" style="3" customWidth="1"/>
    <col min="508" max="508" width="10.88671875" style="3" customWidth="1"/>
    <col min="509" max="512" width="10.109375" style="3" bestFit="1" customWidth="1"/>
    <col min="513" max="513" width="10.109375" style="3" customWidth="1"/>
    <col min="514" max="514" width="15.44140625" style="3" customWidth="1"/>
    <col min="515" max="515" width="18.44140625" style="3" customWidth="1"/>
    <col min="516" max="516" width="19.109375" style="3" customWidth="1"/>
    <col min="517" max="518" width="9.109375" style="3"/>
    <col min="519" max="519" width="53.33203125" style="3" customWidth="1"/>
    <col min="520" max="521" width="9.109375" style="3"/>
    <col min="522" max="522" width="51" style="3" customWidth="1"/>
    <col min="523" max="762" width="9.109375" style="3"/>
    <col min="763" max="763" width="47.33203125" style="3" customWidth="1"/>
    <col min="764" max="764" width="10.88671875" style="3" customWidth="1"/>
    <col min="765" max="768" width="10.109375" style="3" bestFit="1" customWidth="1"/>
    <col min="769" max="769" width="10.109375" style="3" customWidth="1"/>
    <col min="770" max="770" width="15.44140625" style="3" customWidth="1"/>
    <col min="771" max="771" width="18.44140625" style="3" customWidth="1"/>
    <col min="772" max="772" width="19.109375" style="3" customWidth="1"/>
    <col min="773" max="774" width="9.109375" style="3"/>
    <col min="775" max="775" width="53.33203125" style="3" customWidth="1"/>
    <col min="776" max="777" width="9.109375" style="3"/>
    <col min="778" max="778" width="51" style="3" customWidth="1"/>
    <col min="779" max="1018" width="9.109375" style="3"/>
    <col min="1019" max="1019" width="47.33203125" style="3" customWidth="1"/>
    <col min="1020" max="1020" width="10.88671875" style="3" customWidth="1"/>
    <col min="1021" max="1024" width="10.109375" style="3" bestFit="1" customWidth="1"/>
    <col min="1025" max="1025" width="10.109375" style="3" customWidth="1"/>
    <col min="1026" max="1026" width="15.44140625" style="3" customWidth="1"/>
    <col min="1027" max="1027" width="18.44140625" style="3" customWidth="1"/>
    <col min="1028" max="1028" width="19.109375" style="3" customWidth="1"/>
    <col min="1029" max="1030" width="9.109375" style="3"/>
    <col min="1031" max="1031" width="53.33203125" style="3" customWidth="1"/>
    <col min="1032" max="1033" width="9.109375" style="3"/>
    <col min="1034" max="1034" width="51" style="3" customWidth="1"/>
    <col min="1035" max="1274" width="9.109375" style="3"/>
    <col min="1275" max="1275" width="47.33203125" style="3" customWidth="1"/>
    <col min="1276" max="1276" width="10.88671875" style="3" customWidth="1"/>
    <col min="1277" max="1280" width="10.109375" style="3" bestFit="1" customWidth="1"/>
    <col min="1281" max="1281" width="10.109375" style="3" customWidth="1"/>
    <col min="1282" max="1282" width="15.44140625" style="3" customWidth="1"/>
    <col min="1283" max="1283" width="18.44140625" style="3" customWidth="1"/>
    <col min="1284" max="1284" width="19.109375" style="3" customWidth="1"/>
    <col min="1285" max="1286" width="9.109375" style="3"/>
    <col min="1287" max="1287" width="53.33203125" style="3" customWidth="1"/>
    <col min="1288" max="1289" width="9.109375" style="3"/>
    <col min="1290" max="1290" width="51" style="3" customWidth="1"/>
    <col min="1291" max="1530" width="9.109375" style="3"/>
    <col min="1531" max="1531" width="47.33203125" style="3" customWidth="1"/>
    <col min="1532" max="1532" width="10.88671875" style="3" customWidth="1"/>
    <col min="1533" max="1536" width="10.109375" style="3" bestFit="1" customWidth="1"/>
    <col min="1537" max="1537" width="10.109375" style="3" customWidth="1"/>
    <col min="1538" max="1538" width="15.44140625" style="3" customWidth="1"/>
    <col min="1539" max="1539" width="18.44140625" style="3" customWidth="1"/>
    <col min="1540" max="1540" width="19.109375" style="3" customWidth="1"/>
    <col min="1541" max="1542" width="9.109375" style="3"/>
    <col min="1543" max="1543" width="53.33203125" style="3" customWidth="1"/>
    <col min="1544" max="1545" width="9.109375" style="3"/>
    <col min="1546" max="1546" width="51" style="3" customWidth="1"/>
    <col min="1547" max="1786" width="9.109375" style="3"/>
    <col min="1787" max="1787" width="47.33203125" style="3" customWidth="1"/>
    <col min="1788" max="1788" width="10.88671875" style="3" customWidth="1"/>
    <col min="1789" max="1792" width="10.109375" style="3" bestFit="1" customWidth="1"/>
    <col min="1793" max="1793" width="10.109375" style="3" customWidth="1"/>
    <col min="1794" max="1794" width="15.44140625" style="3" customWidth="1"/>
    <col min="1795" max="1795" width="18.44140625" style="3" customWidth="1"/>
    <col min="1796" max="1796" width="19.109375" style="3" customWidth="1"/>
    <col min="1797" max="1798" width="9.109375" style="3"/>
    <col min="1799" max="1799" width="53.33203125" style="3" customWidth="1"/>
    <col min="1800" max="1801" width="9.109375" style="3"/>
    <col min="1802" max="1802" width="51" style="3" customWidth="1"/>
    <col min="1803" max="2042" width="9.109375" style="3"/>
    <col min="2043" max="2043" width="47.33203125" style="3" customWidth="1"/>
    <col min="2044" max="2044" width="10.88671875" style="3" customWidth="1"/>
    <col min="2045" max="2048" width="10.109375" style="3" bestFit="1" customWidth="1"/>
    <col min="2049" max="2049" width="10.109375" style="3" customWidth="1"/>
    <col min="2050" max="2050" width="15.44140625" style="3" customWidth="1"/>
    <col min="2051" max="2051" width="18.44140625" style="3" customWidth="1"/>
    <col min="2052" max="2052" width="19.109375" style="3" customWidth="1"/>
    <col min="2053" max="2054" width="9.109375" style="3"/>
    <col min="2055" max="2055" width="53.33203125" style="3" customWidth="1"/>
    <col min="2056" max="2057" width="9.109375" style="3"/>
    <col min="2058" max="2058" width="51" style="3" customWidth="1"/>
    <col min="2059" max="2298" width="9.109375" style="3"/>
    <col min="2299" max="2299" width="47.33203125" style="3" customWidth="1"/>
    <col min="2300" max="2300" width="10.88671875" style="3" customWidth="1"/>
    <col min="2301" max="2304" width="10.109375" style="3" bestFit="1" customWidth="1"/>
    <col min="2305" max="2305" width="10.109375" style="3" customWidth="1"/>
    <col min="2306" max="2306" width="15.44140625" style="3" customWidth="1"/>
    <col min="2307" max="2307" width="18.44140625" style="3" customWidth="1"/>
    <col min="2308" max="2308" width="19.109375" style="3" customWidth="1"/>
    <col min="2309" max="2310" width="9.109375" style="3"/>
    <col min="2311" max="2311" width="53.33203125" style="3" customWidth="1"/>
    <col min="2312" max="2313" width="9.109375" style="3"/>
    <col min="2314" max="2314" width="51" style="3" customWidth="1"/>
    <col min="2315" max="2554" width="9.109375" style="3"/>
    <col min="2555" max="2555" width="47.33203125" style="3" customWidth="1"/>
    <col min="2556" max="2556" width="10.88671875" style="3" customWidth="1"/>
    <col min="2557" max="2560" width="10.109375" style="3" bestFit="1" customWidth="1"/>
    <col min="2561" max="2561" width="10.109375" style="3" customWidth="1"/>
    <col min="2562" max="2562" width="15.44140625" style="3" customWidth="1"/>
    <col min="2563" max="2563" width="18.44140625" style="3" customWidth="1"/>
    <col min="2564" max="2564" width="19.109375" style="3" customWidth="1"/>
    <col min="2565" max="2566" width="9.109375" style="3"/>
    <col min="2567" max="2567" width="53.33203125" style="3" customWidth="1"/>
    <col min="2568" max="2569" width="9.109375" style="3"/>
    <col min="2570" max="2570" width="51" style="3" customWidth="1"/>
    <col min="2571" max="2810" width="9.109375" style="3"/>
    <col min="2811" max="2811" width="47.33203125" style="3" customWidth="1"/>
    <col min="2812" max="2812" width="10.88671875" style="3" customWidth="1"/>
    <col min="2813" max="2816" width="10.109375" style="3" bestFit="1" customWidth="1"/>
    <col min="2817" max="2817" width="10.109375" style="3" customWidth="1"/>
    <col min="2818" max="2818" width="15.44140625" style="3" customWidth="1"/>
    <col min="2819" max="2819" width="18.44140625" style="3" customWidth="1"/>
    <col min="2820" max="2820" width="19.109375" style="3" customWidth="1"/>
    <col min="2821" max="2822" width="9.109375" style="3"/>
    <col min="2823" max="2823" width="53.33203125" style="3" customWidth="1"/>
    <col min="2824" max="2825" width="9.109375" style="3"/>
    <col min="2826" max="2826" width="51" style="3" customWidth="1"/>
    <col min="2827" max="3066" width="9.109375" style="3"/>
    <col min="3067" max="3067" width="47.33203125" style="3" customWidth="1"/>
    <col min="3068" max="3068" width="10.88671875" style="3" customWidth="1"/>
    <col min="3069" max="3072" width="10.109375" style="3" bestFit="1" customWidth="1"/>
    <col min="3073" max="3073" width="10.109375" style="3" customWidth="1"/>
    <col min="3074" max="3074" width="15.44140625" style="3" customWidth="1"/>
    <col min="3075" max="3075" width="18.44140625" style="3" customWidth="1"/>
    <col min="3076" max="3076" width="19.109375" style="3" customWidth="1"/>
    <col min="3077" max="3078" width="9.109375" style="3"/>
    <col min="3079" max="3079" width="53.33203125" style="3" customWidth="1"/>
    <col min="3080" max="3081" width="9.109375" style="3"/>
    <col min="3082" max="3082" width="51" style="3" customWidth="1"/>
    <col min="3083" max="3322" width="9.109375" style="3"/>
    <col min="3323" max="3323" width="47.33203125" style="3" customWidth="1"/>
    <col min="3324" max="3324" width="10.88671875" style="3" customWidth="1"/>
    <col min="3325" max="3328" width="10.109375" style="3" bestFit="1" customWidth="1"/>
    <col min="3329" max="3329" width="10.109375" style="3" customWidth="1"/>
    <col min="3330" max="3330" width="15.44140625" style="3" customWidth="1"/>
    <col min="3331" max="3331" width="18.44140625" style="3" customWidth="1"/>
    <col min="3332" max="3332" width="19.109375" style="3" customWidth="1"/>
    <col min="3333" max="3334" width="9.109375" style="3"/>
    <col min="3335" max="3335" width="53.33203125" style="3" customWidth="1"/>
    <col min="3336" max="3337" width="9.109375" style="3"/>
    <col min="3338" max="3338" width="51" style="3" customWidth="1"/>
    <col min="3339" max="3578" width="9.109375" style="3"/>
    <col min="3579" max="3579" width="47.33203125" style="3" customWidth="1"/>
    <col min="3580" max="3580" width="10.88671875" style="3" customWidth="1"/>
    <col min="3581" max="3584" width="10.109375" style="3" bestFit="1" customWidth="1"/>
    <col min="3585" max="3585" width="10.109375" style="3" customWidth="1"/>
    <col min="3586" max="3586" width="15.44140625" style="3" customWidth="1"/>
    <col min="3587" max="3587" width="18.44140625" style="3" customWidth="1"/>
    <col min="3588" max="3588" width="19.109375" style="3" customWidth="1"/>
    <col min="3589" max="3590" width="9.109375" style="3"/>
    <col min="3591" max="3591" width="53.33203125" style="3" customWidth="1"/>
    <col min="3592" max="3593" width="9.109375" style="3"/>
    <col min="3594" max="3594" width="51" style="3" customWidth="1"/>
    <col min="3595" max="3834" width="9.109375" style="3"/>
    <col min="3835" max="3835" width="47.33203125" style="3" customWidth="1"/>
    <col min="3836" max="3836" width="10.88671875" style="3" customWidth="1"/>
    <col min="3837" max="3840" width="10.109375" style="3" bestFit="1" customWidth="1"/>
    <col min="3841" max="3841" width="10.109375" style="3" customWidth="1"/>
    <col min="3842" max="3842" width="15.44140625" style="3" customWidth="1"/>
    <col min="3843" max="3843" width="18.44140625" style="3" customWidth="1"/>
    <col min="3844" max="3844" width="19.109375" style="3" customWidth="1"/>
    <col min="3845" max="3846" width="9.109375" style="3"/>
    <col min="3847" max="3847" width="53.33203125" style="3" customWidth="1"/>
    <col min="3848" max="3849" width="9.109375" style="3"/>
    <col min="3850" max="3850" width="51" style="3" customWidth="1"/>
    <col min="3851" max="4090" width="9.109375" style="3"/>
    <col min="4091" max="4091" width="47.33203125" style="3" customWidth="1"/>
    <col min="4092" max="4092" width="10.88671875" style="3" customWidth="1"/>
    <col min="4093" max="4096" width="10.109375" style="3" bestFit="1" customWidth="1"/>
    <col min="4097" max="4097" width="10.109375" style="3" customWidth="1"/>
    <col min="4098" max="4098" width="15.44140625" style="3" customWidth="1"/>
    <col min="4099" max="4099" width="18.44140625" style="3" customWidth="1"/>
    <col min="4100" max="4100" width="19.109375" style="3" customWidth="1"/>
    <col min="4101" max="4102" width="9.109375" style="3"/>
    <col min="4103" max="4103" width="53.33203125" style="3" customWidth="1"/>
    <col min="4104" max="4105" width="9.109375" style="3"/>
    <col min="4106" max="4106" width="51" style="3" customWidth="1"/>
    <col min="4107" max="4346" width="9.109375" style="3"/>
    <col min="4347" max="4347" width="47.33203125" style="3" customWidth="1"/>
    <col min="4348" max="4348" width="10.88671875" style="3" customWidth="1"/>
    <col min="4349" max="4352" width="10.109375" style="3" bestFit="1" customWidth="1"/>
    <col min="4353" max="4353" width="10.109375" style="3" customWidth="1"/>
    <col min="4354" max="4354" width="15.44140625" style="3" customWidth="1"/>
    <col min="4355" max="4355" width="18.44140625" style="3" customWidth="1"/>
    <col min="4356" max="4356" width="19.109375" style="3" customWidth="1"/>
    <col min="4357" max="4358" width="9.109375" style="3"/>
    <col min="4359" max="4359" width="53.33203125" style="3" customWidth="1"/>
    <col min="4360" max="4361" width="9.109375" style="3"/>
    <col min="4362" max="4362" width="51" style="3" customWidth="1"/>
    <col min="4363" max="4602" width="9.109375" style="3"/>
    <col min="4603" max="4603" width="47.33203125" style="3" customWidth="1"/>
    <col min="4604" max="4604" width="10.88671875" style="3" customWidth="1"/>
    <col min="4605" max="4608" width="10.109375" style="3" bestFit="1" customWidth="1"/>
    <col min="4609" max="4609" width="10.109375" style="3" customWidth="1"/>
    <col min="4610" max="4610" width="15.44140625" style="3" customWidth="1"/>
    <col min="4611" max="4611" width="18.44140625" style="3" customWidth="1"/>
    <col min="4612" max="4612" width="19.109375" style="3" customWidth="1"/>
    <col min="4613" max="4614" width="9.109375" style="3"/>
    <col min="4615" max="4615" width="53.33203125" style="3" customWidth="1"/>
    <col min="4616" max="4617" width="9.109375" style="3"/>
    <col min="4618" max="4618" width="51" style="3" customWidth="1"/>
    <col min="4619" max="4858" width="9.109375" style="3"/>
    <col min="4859" max="4859" width="47.33203125" style="3" customWidth="1"/>
    <col min="4860" max="4860" width="10.88671875" style="3" customWidth="1"/>
    <col min="4861" max="4864" width="10.109375" style="3" bestFit="1" customWidth="1"/>
    <col min="4865" max="4865" width="10.109375" style="3" customWidth="1"/>
    <col min="4866" max="4866" width="15.44140625" style="3" customWidth="1"/>
    <col min="4867" max="4867" width="18.44140625" style="3" customWidth="1"/>
    <col min="4868" max="4868" width="19.109375" style="3" customWidth="1"/>
    <col min="4869" max="4870" width="9.109375" style="3"/>
    <col min="4871" max="4871" width="53.33203125" style="3" customWidth="1"/>
    <col min="4872" max="4873" width="9.109375" style="3"/>
    <col min="4874" max="4874" width="51" style="3" customWidth="1"/>
    <col min="4875" max="5114" width="9.109375" style="3"/>
    <col min="5115" max="5115" width="47.33203125" style="3" customWidth="1"/>
    <col min="5116" max="5116" width="10.88671875" style="3" customWidth="1"/>
    <col min="5117" max="5120" width="10.109375" style="3" bestFit="1" customWidth="1"/>
    <col min="5121" max="5121" width="10.109375" style="3" customWidth="1"/>
    <col min="5122" max="5122" width="15.44140625" style="3" customWidth="1"/>
    <col min="5123" max="5123" width="18.44140625" style="3" customWidth="1"/>
    <col min="5124" max="5124" width="19.109375" style="3" customWidth="1"/>
    <col min="5125" max="5126" width="9.109375" style="3"/>
    <col min="5127" max="5127" width="53.33203125" style="3" customWidth="1"/>
    <col min="5128" max="5129" width="9.109375" style="3"/>
    <col min="5130" max="5130" width="51" style="3" customWidth="1"/>
    <col min="5131" max="5370" width="9.109375" style="3"/>
    <col min="5371" max="5371" width="47.33203125" style="3" customWidth="1"/>
    <col min="5372" max="5372" width="10.88671875" style="3" customWidth="1"/>
    <col min="5373" max="5376" width="10.109375" style="3" bestFit="1" customWidth="1"/>
    <col min="5377" max="5377" width="10.109375" style="3" customWidth="1"/>
    <col min="5378" max="5378" width="15.44140625" style="3" customWidth="1"/>
    <col min="5379" max="5379" width="18.44140625" style="3" customWidth="1"/>
    <col min="5380" max="5380" width="19.109375" style="3" customWidth="1"/>
    <col min="5381" max="5382" width="9.109375" style="3"/>
    <col min="5383" max="5383" width="53.33203125" style="3" customWidth="1"/>
    <col min="5384" max="5385" width="9.109375" style="3"/>
    <col min="5386" max="5386" width="51" style="3" customWidth="1"/>
    <col min="5387" max="5626" width="9.109375" style="3"/>
    <col min="5627" max="5627" width="47.33203125" style="3" customWidth="1"/>
    <col min="5628" max="5628" width="10.88671875" style="3" customWidth="1"/>
    <col min="5629" max="5632" width="10.109375" style="3" bestFit="1" customWidth="1"/>
    <col min="5633" max="5633" width="10.109375" style="3" customWidth="1"/>
    <col min="5634" max="5634" width="15.44140625" style="3" customWidth="1"/>
    <col min="5635" max="5635" width="18.44140625" style="3" customWidth="1"/>
    <col min="5636" max="5636" width="19.109375" style="3" customWidth="1"/>
    <col min="5637" max="5638" width="9.109375" style="3"/>
    <col min="5639" max="5639" width="53.33203125" style="3" customWidth="1"/>
    <col min="5640" max="5641" width="9.109375" style="3"/>
    <col min="5642" max="5642" width="51" style="3" customWidth="1"/>
    <col min="5643" max="5882" width="9.109375" style="3"/>
    <col min="5883" max="5883" width="47.33203125" style="3" customWidth="1"/>
    <col min="5884" max="5884" width="10.88671875" style="3" customWidth="1"/>
    <col min="5885" max="5888" width="10.109375" style="3" bestFit="1" customWidth="1"/>
    <col min="5889" max="5889" width="10.109375" style="3" customWidth="1"/>
    <col min="5890" max="5890" width="15.44140625" style="3" customWidth="1"/>
    <col min="5891" max="5891" width="18.44140625" style="3" customWidth="1"/>
    <col min="5892" max="5892" width="19.109375" style="3" customWidth="1"/>
    <col min="5893" max="5894" width="9.109375" style="3"/>
    <col min="5895" max="5895" width="53.33203125" style="3" customWidth="1"/>
    <col min="5896" max="5897" width="9.109375" style="3"/>
    <col min="5898" max="5898" width="51" style="3" customWidth="1"/>
    <col min="5899" max="6138" width="9.109375" style="3"/>
    <col min="6139" max="6139" width="47.33203125" style="3" customWidth="1"/>
    <col min="6140" max="6140" width="10.88671875" style="3" customWidth="1"/>
    <col min="6141" max="6144" width="10.109375" style="3" bestFit="1" customWidth="1"/>
    <col min="6145" max="6145" width="10.109375" style="3" customWidth="1"/>
    <col min="6146" max="6146" width="15.44140625" style="3" customWidth="1"/>
    <col min="6147" max="6147" width="18.44140625" style="3" customWidth="1"/>
    <col min="6148" max="6148" width="19.109375" style="3" customWidth="1"/>
    <col min="6149" max="6150" width="9.109375" style="3"/>
    <col min="6151" max="6151" width="53.33203125" style="3" customWidth="1"/>
    <col min="6152" max="6153" width="9.109375" style="3"/>
    <col min="6154" max="6154" width="51" style="3" customWidth="1"/>
    <col min="6155" max="6394" width="9.109375" style="3"/>
    <col min="6395" max="6395" width="47.33203125" style="3" customWidth="1"/>
    <col min="6396" max="6396" width="10.88671875" style="3" customWidth="1"/>
    <col min="6397" max="6400" width="10.109375" style="3" bestFit="1" customWidth="1"/>
    <col min="6401" max="6401" width="10.109375" style="3" customWidth="1"/>
    <col min="6402" max="6402" width="15.44140625" style="3" customWidth="1"/>
    <col min="6403" max="6403" width="18.44140625" style="3" customWidth="1"/>
    <col min="6404" max="6404" width="19.109375" style="3" customWidth="1"/>
    <col min="6405" max="6406" width="9.109375" style="3"/>
    <col min="6407" max="6407" width="53.33203125" style="3" customWidth="1"/>
    <col min="6408" max="6409" width="9.109375" style="3"/>
    <col min="6410" max="6410" width="51" style="3" customWidth="1"/>
    <col min="6411" max="6650" width="9.109375" style="3"/>
    <col min="6651" max="6651" width="47.33203125" style="3" customWidth="1"/>
    <col min="6652" max="6652" width="10.88671875" style="3" customWidth="1"/>
    <col min="6653" max="6656" width="10.109375" style="3" bestFit="1" customWidth="1"/>
    <col min="6657" max="6657" width="10.109375" style="3" customWidth="1"/>
    <col min="6658" max="6658" width="15.44140625" style="3" customWidth="1"/>
    <col min="6659" max="6659" width="18.44140625" style="3" customWidth="1"/>
    <col min="6660" max="6660" width="19.109375" style="3" customWidth="1"/>
    <col min="6661" max="6662" width="9.109375" style="3"/>
    <col min="6663" max="6663" width="53.33203125" style="3" customWidth="1"/>
    <col min="6664" max="6665" width="9.109375" style="3"/>
    <col min="6666" max="6666" width="51" style="3" customWidth="1"/>
    <col min="6667" max="6906" width="9.109375" style="3"/>
    <col min="6907" max="6907" width="47.33203125" style="3" customWidth="1"/>
    <col min="6908" max="6908" width="10.88671875" style="3" customWidth="1"/>
    <col min="6909" max="6912" width="10.109375" style="3" bestFit="1" customWidth="1"/>
    <col min="6913" max="6913" width="10.109375" style="3" customWidth="1"/>
    <col min="6914" max="6914" width="15.44140625" style="3" customWidth="1"/>
    <col min="6915" max="6915" width="18.44140625" style="3" customWidth="1"/>
    <col min="6916" max="6916" width="19.109375" style="3" customWidth="1"/>
    <col min="6917" max="6918" width="9.109375" style="3"/>
    <col min="6919" max="6919" width="53.33203125" style="3" customWidth="1"/>
    <col min="6920" max="6921" width="9.109375" style="3"/>
    <col min="6922" max="6922" width="51" style="3" customWidth="1"/>
    <col min="6923" max="7162" width="9.109375" style="3"/>
    <col min="7163" max="7163" width="47.33203125" style="3" customWidth="1"/>
    <col min="7164" max="7164" width="10.88671875" style="3" customWidth="1"/>
    <col min="7165" max="7168" width="10.109375" style="3" bestFit="1" customWidth="1"/>
    <col min="7169" max="7169" width="10.109375" style="3" customWidth="1"/>
    <col min="7170" max="7170" width="15.44140625" style="3" customWidth="1"/>
    <col min="7171" max="7171" width="18.44140625" style="3" customWidth="1"/>
    <col min="7172" max="7172" width="19.109375" style="3" customWidth="1"/>
    <col min="7173" max="7174" width="9.109375" style="3"/>
    <col min="7175" max="7175" width="53.33203125" style="3" customWidth="1"/>
    <col min="7176" max="7177" width="9.109375" style="3"/>
    <col min="7178" max="7178" width="51" style="3" customWidth="1"/>
    <col min="7179" max="7418" width="9.109375" style="3"/>
    <col min="7419" max="7419" width="47.33203125" style="3" customWidth="1"/>
    <col min="7420" max="7420" width="10.88671875" style="3" customWidth="1"/>
    <col min="7421" max="7424" width="10.109375" style="3" bestFit="1" customWidth="1"/>
    <col min="7425" max="7425" width="10.109375" style="3" customWidth="1"/>
    <col min="7426" max="7426" width="15.44140625" style="3" customWidth="1"/>
    <col min="7427" max="7427" width="18.44140625" style="3" customWidth="1"/>
    <col min="7428" max="7428" width="19.109375" style="3" customWidth="1"/>
    <col min="7429" max="7430" width="9.109375" style="3"/>
    <col min="7431" max="7431" width="53.33203125" style="3" customWidth="1"/>
    <col min="7432" max="7433" width="9.109375" style="3"/>
    <col min="7434" max="7434" width="51" style="3" customWidth="1"/>
    <col min="7435" max="7674" width="9.109375" style="3"/>
    <col min="7675" max="7675" width="47.33203125" style="3" customWidth="1"/>
    <col min="7676" max="7676" width="10.88671875" style="3" customWidth="1"/>
    <col min="7677" max="7680" width="10.109375" style="3" bestFit="1" customWidth="1"/>
    <col min="7681" max="7681" width="10.109375" style="3" customWidth="1"/>
    <col min="7682" max="7682" width="15.44140625" style="3" customWidth="1"/>
    <col min="7683" max="7683" width="18.44140625" style="3" customWidth="1"/>
    <col min="7684" max="7684" width="19.109375" style="3" customWidth="1"/>
    <col min="7685" max="7686" width="9.109375" style="3"/>
    <col min="7687" max="7687" width="53.33203125" style="3" customWidth="1"/>
    <col min="7688" max="7689" width="9.109375" style="3"/>
    <col min="7690" max="7690" width="51" style="3" customWidth="1"/>
    <col min="7691" max="7930" width="9.109375" style="3"/>
    <col min="7931" max="7931" width="47.33203125" style="3" customWidth="1"/>
    <col min="7932" max="7932" width="10.88671875" style="3" customWidth="1"/>
    <col min="7933" max="7936" width="10.109375" style="3" bestFit="1" customWidth="1"/>
    <col min="7937" max="7937" width="10.109375" style="3" customWidth="1"/>
    <col min="7938" max="7938" width="15.44140625" style="3" customWidth="1"/>
    <col min="7939" max="7939" width="18.44140625" style="3" customWidth="1"/>
    <col min="7940" max="7940" width="19.109375" style="3" customWidth="1"/>
    <col min="7941" max="7942" width="9.109375" style="3"/>
    <col min="7943" max="7943" width="53.33203125" style="3" customWidth="1"/>
    <col min="7944" max="7945" width="9.109375" style="3"/>
    <col min="7946" max="7946" width="51" style="3" customWidth="1"/>
    <col min="7947" max="8186" width="9.109375" style="3"/>
    <col min="8187" max="8187" width="47.33203125" style="3" customWidth="1"/>
    <col min="8188" max="8188" width="10.88671875" style="3" customWidth="1"/>
    <col min="8189" max="8192" width="10.109375" style="3" bestFit="1" customWidth="1"/>
    <col min="8193" max="8193" width="10.109375" style="3" customWidth="1"/>
    <col min="8194" max="8194" width="15.44140625" style="3" customWidth="1"/>
    <col min="8195" max="8195" width="18.44140625" style="3" customWidth="1"/>
    <col min="8196" max="8196" width="19.109375" style="3" customWidth="1"/>
    <col min="8197" max="8198" width="9.109375" style="3"/>
    <col min="8199" max="8199" width="53.33203125" style="3" customWidth="1"/>
    <col min="8200" max="8201" width="9.109375" style="3"/>
    <col min="8202" max="8202" width="51" style="3" customWidth="1"/>
    <col min="8203" max="8442" width="9.109375" style="3"/>
    <col min="8443" max="8443" width="47.33203125" style="3" customWidth="1"/>
    <col min="8444" max="8444" width="10.88671875" style="3" customWidth="1"/>
    <col min="8445" max="8448" width="10.109375" style="3" bestFit="1" customWidth="1"/>
    <col min="8449" max="8449" width="10.109375" style="3" customWidth="1"/>
    <col min="8450" max="8450" width="15.44140625" style="3" customWidth="1"/>
    <col min="8451" max="8451" width="18.44140625" style="3" customWidth="1"/>
    <col min="8452" max="8452" width="19.109375" style="3" customWidth="1"/>
    <col min="8453" max="8454" width="9.109375" style="3"/>
    <col min="8455" max="8455" width="53.33203125" style="3" customWidth="1"/>
    <col min="8456" max="8457" width="9.109375" style="3"/>
    <col min="8458" max="8458" width="51" style="3" customWidth="1"/>
    <col min="8459" max="8698" width="9.109375" style="3"/>
    <col min="8699" max="8699" width="47.33203125" style="3" customWidth="1"/>
    <col min="8700" max="8700" width="10.88671875" style="3" customWidth="1"/>
    <col min="8701" max="8704" width="10.109375" style="3" bestFit="1" customWidth="1"/>
    <col min="8705" max="8705" width="10.109375" style="3" customWidth="1"/>
    <col min="8706" max="8706" width="15.44140625" style="3" customWidth="1"/>
    <col min="8707" max="8707" width="18.44140625" style="3" customWidth="1"/>
    <col min="8708" max="8708" width="19.109375" style="3" customWidth="1"/>
    <col min="8709" max="8710" width="9.109375" style="3"/>
    <col min="8711" max="8711" width="53.33203125" style="3" customWidth="1"/>
    <col min="8712" max="8713" width="9.109375" style="3"/>
    <col min="8714" max="8714" width="51" style="3" customWidth="1"/>
    <col min="8715" max="8954" width="9.109375" style="3"/>
    <col min="8955" max="8955" width="47.33203125" style="3" customWidth="1"/>
    <col min="8956" max="8956" width="10.88671875" style="3" customWidth="1"/>
    <col min="8957" max="8960" width="10.109375" style="3" bestFit="1" customWidth="1"/>
    <col min="8961" max="8961" width="10.109375" style="3" customWidth="1"/>
    <col min="8962" max="8962" width="15.44140625" style="3" customWidth="1"/>
    <col min="8963" max="8963" width="18.44140625" style="3" customWidth="1"/>
    <col min="8964" max="8964" width="19.109375" style="3" customWidth="1"/>
    <col min="8965" max="8966" width="9.109375" style="3"/>
    <col min="8967" max="8967" width="53.33203125" style="3" customWidth="1"/>
    <col min="8968" max="8969" width="9.109375" style="3"/>
    <col min="8970" max="8970" width="51" style="3" customWidth="1"/>
    <col min="8971" max="9210" width="9.109375" style="3"/>
    <col min="9211" max="9211" width="47.33203125" style="3" customWidth="1"/>
    <col min="9212" max="9212" width="10.88671875" style="3" customWidth="1"/>
    <col min="9213" max="9216" width="10.109375" style="3" bestFit="1" customWidth="1"/>
    <col min="9217" max="9217" width="10.109375" style="3" customWidth="1"/>
    <col min="9218" max="9218" width="15.44140625" style="3" customWidth="1"/>
    <col min="9219" max="9219" width="18.44140625" style="3" customWidth="1"/>
    <col min="9220" max="9220" width="19.109375" style="3" customWidth="1"/>
    <col min="9221" max="9222" width="9.109375" style="3"/>
    <col min="9223" max="9223" width="53.33203125" style="3" customWidth="1"/>
    <col min="9224" max="9225" width="9.109375" style="3"/>
    <col min="9226" max="9226" width="51" style="3" customWidth="1"/>
    <col min="9227" max="9466" width="9.109375" style="3"/>
    <col min="9467" max="9467" width="47.33203125" style="3" customWidth="1"/>
    <col min="9468" max="9468" width="10.88671875" style="3" customWidth="1"/>
    <col min="9469" max="9472" width="10.109375" style="3" bestFit="1" customWidth="1"/>
    <col min="9473" max="9473" width="10.109375" style="3" customWidth="1"/>
    <col min="9474" max="9474" width="15.44140625" style="3" customWidth="1"/>
    <col min="9475" max="9475" width="18.44140625" style="3" customWidth="1"/>
    <col min="9476" max="9476" width="19.109375" style="3" customWidth="1"/>
    <col min="9477" max="9478" width="9.109375" style="3"/>
    <col min="9479" max="9479" width="53.33203125" style="3" customWidth="1"/>
    <col min="9480" max="9481" width="9.109375" style="3"/>
    <col min="9482" max="9482" width="51" style="3" customWidth="1"/>
    <col min="9483" max="9722" width="9.109375" style="3"/>
    <col min="9723" max="9723" width="47.33203125" style="3" customWidth="1"/>
    <col min="9724" max="9724" width="10.88671875" style="3" customWidth="1"/>
    <col min="9725" max="9728" width="10.109375" style="3" bestFit="1" customWidth="1"/>
    <col min="9729" max="9729" width="10.109375" style="3" customWidth="1"/>
    <col min="9730" max="9730" width="15.44140625" style="3" customWidth="1"/>
    <col min="9731" max="9731" width="18.44140625" style="3" customWidth="1"/>
    <col min="9732" max="9732" width="19.109375" style="3" customWidth="1"/>
    <col min="9733" max="9734" width="9.109375" style="3"/>
    <col min="9735" max="9735" width="53.33203125" style="3" customWidth="1"/>
    <col min="9736" max="9737" width="9.109375" style="3"/>
    <col min="9738" max="9738" width="51" style="3" customWidth="1"/>
    <col min="9739" max="9978" width="9.109375" style="3"/>
    <col min="9979" max="9979" width="47.33203125" style="3" customWidth="1"/>
    <col min="9980" max="9980" width="10.88671875" style="3" customWidth="1"/>
    <col min="9981" max="9984" width="10.109375" style="3" bestFit="1" customWidth="1"/>
    <col min="9985" max="9985" width="10.109375" style="3" customWidth="1"/>
    <col min="9986" max="9986" width="15.44140625" style="3" customWidth="1"/>
    <col min="9987" max="9987" width="18.44140625" style="3" customWidth="1"/>
    <col min="9988" max="9988" width="19.109375" style="3" customWidth="1"/>
    <col min="9989" max="9990" width="9.109375" style="3"/>
    <col min="9991" max="9991" width="53.33203125" style="3" customWidth="1"/>
    <col min="9992" max="9993" width="9.109375" style="3"/>
    <col min="9994" max="9994" width="51" style="3" customWidth="1"/>
    <col min="9995" max="10234" width="9.109375" style="3"/>
    <col min="10235" max="10235" width="47.33203125" style="3" customWidth="1"/>
    <col min="10236" max="10236" width="10.88671875" style="3" customWidth="1"/>
    <col min="10237" max="10240" width="10.109375" style="3" bestFit="1" customWidth="1"/>
    <col min="10241" max="10241" width="10.109375" style="3" customWidth="1"/>
    <col min="10242" max="10242" width="15.44140625" style="3" customWidth="1"/>
    <col min="10243" max="10243" width="18.44140625" style="3" customWidth="1"/>
    <col min="10244" max="10244" width="19.109375" style="3" customWidth="1"/>
    <col min="10245" max="10246" width="9.109375" style="3"/>
    <col min="10247" max="10247" width="53.33203125" style="3" customWidth="1"/>
    <col min="10248" max="10249" width="9.109375" style="3"/>
    <col min="10250" max="10250" width="51" style="3" customWidth="1"/>
    <col min="10251" max="10490" width="9.109375" style="3"/>
    <col min="10491" max="10491" width="47.33203125" style="3" customWidth="1"/>
    <col min="10492" max="10492" width="10.88671875" style="3" customWidth="1"/>
    <col min="10493" max="10496" width="10.109375" style="3" bestFit="1" customWidth="1"/>
    <col min="10497" max="10497" width="10.109375" style="3" customWidth="1"/>
    <col min="10498" max="10498" width="15.44140625" style="3" customWidth="1"/>
    <col min="10499" max="10499" width="18.44140625" style="3" customWidth="1"/>
    <col min="10500" max="10500" width="19.109375" style="3" customWidth="1"/>
    <col min="10501" max="10502" width="9.109375" style="3"/>
    <col min="10503" max="10503" width="53.33203125" style="3" customWidth="1"/>
    <col min="10504" max="10505" width="9.109375" style="3"/>
    <col min="10506" max="10506" width="51" style="3" customWidth="1"/>
    <col min="10507" max="10746" width="9.109375" style="3"/>
    <col min="10747" max="10747" width="47.33203125" style="3" customWidth="1"/>
    <col min="10748" max="10748" width="10.88671875" style="3" customWidth="1"/>
    <col min="10749" max="10752" width="10.109375" style="3" bestFit="1" customWidth="1"/>
    <col min="10753" max="10753" width="10.109375" style="3" customWidth="1"/>
    <col min="10754" max="10754" width="15.44140625" style="3" customWidth="1"/>
    <col min="10755" max="10755" width="18.44140625" style="3" customWidth="1"/>
    <col min="10756" max="10756" width="19.109375" style="3" customWidth="1"/>
    <col min="10757" max="10758" width="9.109375" style="3"/>
    <col min="10759" max="10759" width="53.33203125" style="3" customWidth="1"/>
    <col min="10760" max="10761" width="9.109375" style="3"/>
    <col min="10762" max="10762" width="51" style="3" customWidth="1"/>
    <col min="10763" max="11002" width="9.109375" style="3"/>
    <col min="11003" max="11003" width="47.33203125" style="3" customWidth="1"/>
    <col min="11004" max="11004" width="10.88671875" style="3" customWidth="1"/>
    <col min="11005" max="11008" width="10.109375" style="3" bestFit="1" customWidth="1"/>
    <col min="11009" max="11009" width="10.109375" style="3" customWidth="1"/>
    <col min="11010" max="11010" width="15.44140625" style="3" customWidth="1"/>
    <col min="11011" max="11011" width="18.44140625" style="3" customWidth="1"/>
    <col min="11012" max="11012" width="19.109375" style="3" customWidth="1"/>
    <col min="11013" max="11014" width="9.109375" style="3"/>
    <col min="11015" max="11015" width="53.33203125" style="3" customWidth="1"/>
    <col min="11016" max="11017" width="9.109375" style="3"/>
    <col min="11018" max="11018" width="51" style="3" customWidth="1"/>
    <col min="11019" max="11258" width="9.109375" style="3"/>
    <col min="11259" max="11259" width="47.33203125" style="3" customWidth="1"/>
    <col min="11260" max="11260" width="10.88671875" style="3" customWidth="1"/>
    <col min="11261" max="11264" width="10.109375" style="3" bestFit="1" customWidth="1"/>
    <col min="11265" max="11265" width="10.109375" style="3" customWidth="1"/>
    <col min="11266" max="11266" width="15.44140625" style="3" customWidth="1"/>
    <col min="11267" max="11267" width="18.44140625" style="3" customWidth="1"/>
    <col min="11268" max="11268" width="19.109375" style="3" customWidth="1"/>
    <col min="11269" max="11270" width="9.109375" style="3"/>
    <col min="11271" max="11271" width="53.33203125" style="3" customWidth="1"/>
    <col min="11272" max="11273" width="9.109375" style="3"/>
    <col min="11274" max="11274" width="51" style="3" customWidth="1"/>
    <col min="11275" max="11514" width="9.109375" style="3"/>
    <col min="11515" max="11515" width="47.33203125" style="3" customWidth="1"/>
    <col min="11516" max="11516" width="10.88671875" style="3" customWidth="1"/>
    <col min="11517" max="11520" width="10.109375" style="3" bestFit="1" customWidth="1"/>
    <col min="11521" max="11521" width="10.109375" style="3" customWidth="1"/>
    <col min="11522" max="11522" width="15.44140625" style="3" customWidth="1"/>
    <col min="11523" max="11523" width="18.44140625" style="3" customWidth="1"/>
    <col min="11524" max="11524" width="19.109375" style="3" customWidth="1"/>
    <col min="11525" max="11526" width="9.109375" style="3"/>
    <col min="11527" max="11527" width="53.33203125" style="3" customWidth="1"/>
    <col min="11528" max="11529" width="9.109375" style="3"/>
    <col min="11530" max="11530" width="51" style="3" customWidth="1"/>
    <col min="11531" max="11770" width="9.109375" style="3"/>
    <col min="11771" max="11771" width="47.33203125" style="3" customWidth="1"/>
    <col min="11772" max="11772" width="10.88671875" style="3" customWidth="1"/>
    <col min="11773" max="11776" width="10.109375" style="3" bestFit="1" customWidth="1"/>
    <col min="11777" max="11777" width="10.109375" style="3" customWidth="1"/>
    <col min="11778" max="11778" width="15.44140625" style="3" customWidth="1"/>
    <col min="11779" max="11779" width="18.44140625" style="3" customWidth="1"/>
    <col min="11780" max="11780" width="19.109375" style="3" customWidth="1"/>
    <col min="11781" max="11782" width="9.109375" style="3"/>
    <col min="11783" max="11783" width="53.33203125" style="3" customWidth="1"/>
    <col min="11784" max="11785" width="9.109375" style="3"/>
    <col min="11786" max="11786" width="51" style="3" customWidth="1"/>
    <col min="11787" max="12026" width="9.109375" style="3"/>
    <col min="12027" max="12027" width="47.33203125" style="3" customWidth="1"/>
    <col min="12028" max="12028" width="10.88671875" style="3" customWidth="1"/>
    <col min="12029" max="12032" width="10.109375" style="3" bestFit="1" customWidth="1"/>
    <col min="12033" max="12033" width="10.109375" style="3" customWidth="1"/>
    <col min="12034" max="12034" width="15.44140625" style="3" customWidth="1"/>
    <col min="12035" max="12035" width="18.44140625" style="3" customWidth="1"/>
    <col min="12036" max="12036" width="19.109375" style="3" customWidth="1"/>
    <col min="12037" max="12038" width="9.109375" style="3"/>
    <col min="12039" max="12039" width="53.33203125" style="3" customWidth="1"/>
    <col min="12040" max="12041" width="9.109375" style="3"/>
    <col min="12042" max="12042" width="51" style="3" customWidth="1"/>
    <col min="12043" max="12282" width="9.109375" style="3"/>
    <col min="12283" max="12283" width="47.33203125" style="3" customWidth="1"/>
    <col min="12284" max="12284" width="10.88671875" style="3" customWidth="1"/>
    <col min="12285" max="12288" width="10.109375" style="3" bestFit="1" customWidth="1"/>
    <col min="12289" max="12289" width="10.109375" style="3" customWidth="1"/>
    <col min="12290" max="12290" width="15.44140625" style="3" customWidth="1"/>
    <col min="12291" max="12291" width="18.44140625" style="3" customWidth="1"/>
    <col min="12292" max="12292" width="19.109375" style="3" customWidth="1"/>
    <col min="12293" max="12294" width="9.109375" style="3"/>
    <col min="12295" max="12295" width="53.33203125" style="3" customWidth="1"/>
    <col min="12296" max="12297" width="9.109375" style="3"/>
    <col min="12298" max="12298" width="51" style="3" customWidth="1"/>
    <col min="12299" max="12538" width="9.109375" style="3"/>
    <col min="12539" max="12539" width="47.33203125" style="3" customWidth="1"/>
    <col min="12540" max="12540" width="10.88671875" style="3" customWidth="1"/>
    <col min="12541" max="12544" width="10.109375" style="3" bestFit="1" customWidth="1"/>
    <col min="12545" max="12545" width="10.109375" style="3" customWidth="1"/>
    <col min="12546" max="12546" width="15.44140625" style="3" customWidth="1"/>
    <col min="12547" max="12547" width="18.44140625" style="3" customWidth="1"/>
    <col min="12548" max="12548" width="19.109375" style="3" customWidth="1"/>
    <col min="12549" max="12550" width="9.109375" style="3"/>
    <col min="12551" max="12551" width="53.33203125" style="3" customWidth="1"/>
    <col min="12552" max="12553" width="9.109375" style="3"/>
    <col min="12554" max="12554" width="51" style="3" customWidth="1"/>
    <col min="12555" max="12794" width="9.109375" style="3"/>
    <col min="12795" max="12795" width="47.33203125" style="3" customWidth="1"/>
    <col min="12796" max="12796" width="10.88671875" style="3" customWidth="1"/>
    <col min="12797" max="12800" width="10.109375" style="3" bestFit="1" customWidth="1"/>
    <col min="12801" max="12801" width="10.109375" style="3" customWidth="1"/>
    <col min="12802" max="12802" width="15.44140625" style="3" customWidth="1"/>
    <col min="12803" max="12803" width="18.44140625" style="3" customWidth="1"/>
    <col min="12804" max="12804" width="19.109375" style="3" customWidth="1"/>
    <col min="12805" max="12806" width="9.109375" style="3"/>
    <col min="12807" max="12807" width="53.33203125" style="3" customWidth="1"/>
    <col min="12808" max="12809" width="9.109375" style="3"/>
    <col min="12810" max="12810" width="51" style="3" customWidth="1"/>
    <col min="12811" max="13050" width="9.109375" style="3"/>
    <col min="13051" max="13051" width="47.33203125" style="3" customWidth="1"/>
    <col min="13052" max="13052" width="10.88671875" style="3" customWidth="1"/>
    <col min="13053" max="13056" width="10.109375" style="3" bestFit="1" customWidth="1"/>
    <col min="13057" max="13057" width="10.109375" style="3" customWidth="1"/>
    <col min="13058" max="13058" width="15.44140625" style="3" customWidth="1"/>
    <col min="13059" max="13059" width="18.44140625" style="3" customWidth="1"/>
    <col min="13060" max="13060" width="19.109375" style="3" customWidth="1"/>
    <col min="13061" max="13062" width="9.109375" style="3"/>
    <col min="13063" max="13063" width="53.33203125" style="3" customWidth="1"/>
    <col min="13064" max="13065" width="9.109375" style="3"/>
    <col min="13066" max="13066" width="51" style="3" customWidth="1"/>
    <col min="13067" max="13306" width="9.109375" style="3"/>
    <col min="13307" max="13307" width="47.33203125" style="3" customWidth="1"/>
    <col min="13308" max="13308" width="10.88671875" style="3" customWidth="1"/>
    <col min="13309" max="13312" width="10.109375" style="3" bestFit="1" customWidth="1"/>
    <col min="13313" max="13313" width="10.109375" style="3" customWidth="1"/>
    <col min="13314" max="13314" width="15.44140625" style="3" customWidth="1"/>
    <col min="13315" max="13315" width="18.44140625" style="3" customWidth="1"/>
    <col min="13316" max="13316" width="19.109375" style="3" customWidth="1"/>
    <col min="13317" max="13318" width="9.109375" style="3"/>
    <col min="13319" max="13319" width="53.33203125" style="3" customWidth="1"/>
    <col min="13320" max="13321" width="9.109375" style="3"/>
    <col min="13322" max="13322" width="51" style="3" customWidth="1"/>
    <col min="13323" max="13562" width="9.109375" style="3"/>
    <col min="13563" max="13563" width="47.33203125" style="3" customWidth="1"/>
    <col min="13564" max="13564" width="10.88671875" style="3" customWidth="1"/>
    <col min="13565" max="13568" width="10.109375" style="3" bestFit="1" customWidth="1"/>
    <col min="13569" max="13569" width="10.109375" style="3" customWidth="1"/>
    <col min="13570" max="13570" width="15.44140625" style="3" customWidth="1"/>
    <col min="13571" max="13571" width="18.44140625" style="3" customWidth="1"/>
    <col min="13572" max="13572" width="19.109375" style="3" customWidth="1"/>
    <col min="13573" max="13574" width="9.109375" style="3"/>
    <col min="13575" max="13575" width="53.33203125" style="3" customWidth="1"/>
    <col min="13576" max="13577" width="9.109375" style="3"/>
    <col min="13578" max="13578" width="51" style="3" customWidth="1"/>
    <col min="13579" max="13818" width="9.109375" style="3"/>
    <col min="13819" max="13819" width="47.33203125" style="3" customWidth="1"/>
    <col min="13820" max="13820" width="10.88671875" style="3" customWidth="1"/>
    <col min="13821" max="13824" width="10.109375" style="3" bestFit="1" customWidth="1"/>
    <col min="13825" max="13825" width="10.109375" style="3" customWidth="1"/>
    <col min="13826" max="13826" width="15.44140625" style="3" customWidth="1"/>
    <col min="13827" max="13827" width="18.44140625" style="3" customWidth="1"/>
    <col min="13828" max="13828" width="19.109375" style="3" customWidth="1"/>
    <col min="13829" max="13830" width="9.109375" style="3"/>
    <col min="13831" max="13831" width="53.33203125" style="3" customWidth="1"/>
    <col min="13832" max="13833" width="9.109375" style="3"/>
    <col min="13834" max="13834" width="51" style="3" customWidth="1"/>
    <col min="13835" max="14074" width="9.109375" style="3"/>
    <col min="14075" max="14075" width="47.33203125" style="3" customWidth="1"/>
    <col min="14076" max="14076" width="10.88671875" style="3" customWidth="1"/>
    <col min="14077" max="14080" width="10.109375" style="3" bestFit="1" customWidth="1"/>
    <col min="14081" max="14081" width="10.109375" style="3" customWidth="1"/>
    <col min="14082" max="14082" width="15.44140625" style="3" customWidth="1"/>
    <col min="14083" max="14083" width="18.44140625" style="3" customWidth="1"/>
    <col min="14084" max="14084" width="19.109375" style="3" customWidth="1"/>
    <col min="14085" max="14086" width="9.109375" style="3"/>
    <col min="14087" max="14087" width="53.33203125" style="3" customWidth="1"/>
    <col min="14088" max="14089" width="9.109375" style="3"/>
    <col min="14090" max="14090" width="51" style="3" customWidth="1"/>
    <col min="14091" max="14330" width="9.109375" style="3"/>
    <col min="14331" max="14331" width="47.33203125" style="3" customWidth="1"/>
    <col min="14332" max="14332" width="10.88671875" style="3" customWidth="1"/>
    <col min="14333" max="14336" width="10.109375" style="3" bestFit="1" customWidth="1"/>
    <col min="14337" max="14337" width="10.109375" style="3" customWidth="1"/>
    <col min="14338" max="14338" width="15.44140625" style="3" customWidth="1"/>
    <col min="14339" max="14339" width="18.44140625" style="3" customWidth="1"/>
    <col min="14340" max="14340" width="19.109375" style="3" customWidth="1"/>
    <col min="14341" max="14342" width="9.109375" style="3"/>
    <col min="14343" max="14343" width="53.33203125" style="3" customWidth="1"/>
    <col min="14344" max="14345" width="9.109375" style="3"/>
    <col min="14346" max="14346" width="51" style="3" customWidth="1"/>
    <col min="14347" max="14586" width="9.109375" style="3"/>
    <col min="14587" max="14587" width="47.33203125" style="3" customWidth="1"/>
    <col min="14588" max="14588" width="10.88671875" style="3" customWidth="1"/>
    <col min="14589" max="14592" width="10.109375" style="3" bestFit="1" customWidth="1"/>
    <col min="14593" max="14593" width="10.109375" style="3" customWidth="1"/>
    <col min="14594" max="14594" width="15.44140625" style="3" customWidth="1"/>
    <col min="14595" max="14595" width="18.44140625" style="3" customWidth="1"/>
    <col min="14596" max="14596" width="19.109375" style="3" customWidth="1"/>
    <col min="14597" max="14598" width="9.109375" style="3"/>
    <col min="14599" max="14599" width="53.33203125" style="3" customWidth="1"/>
    <col min="14600" max="14601" width="9.109375" style="3"/>
    <col min="14602" max="14602" width="51" style="3" customWidth="1"/>
    <col min="14603" max="14842" width="9.109375" style="3"/>
    <col min="14843" max="14843" width="47.33203125" style="3" customWidth="1"/>
    <col min="14844" max="14844" width="10.88671875" style="3" customWidth="1"/>
    <col min="14845" max="14848" width="10.109375" style="3" bestFit="1" customWidth="1"/>
    <col min="14849" max="14849" width="10.109375" style="3" customWidth="1"/>
    <col min="14850" max="14850" width="15.44140625" style="3" customWidth="1"/>
    <col min="14851" max="14851" width="18.44140625" style="3" customWidth="1"/>
    <col min="14852" max="14852" width="19.109375" style="3" customWidth="1"/>
    <col min="14853" max="14854" width="9.109375" style="3"/>
    <col min="14855" max="14855" width="53.33203125" style="3" customWidth="1"/>
    <col min="14856" max="14857" width="9.109375" style="3"/>
    <col min="14858" max="14858" width="51" style="3" customWidth="1"/>
    <col min="14859" max="15098" width="9.109375" style="3"/>
    <col min="15099" max="15099" width="47.33203125" style="3" customWidth="1"/>
    <col min="15100" max="15100" width="10.88671875" style="3" customWidth="1"/>
    <col min="15101" max="15104" width="10.109375" style="3" bestFit="1" customWidth="1"/>
    <col min="15105" max="15105" width="10.109375" style="3" customWidth="1"/>
    <col min="15106" max="15106" width="15.44140625" style="3" customWidth="1"/>
    <col min="15107" max="15107" width="18.44140625" style="3" customWidth="1"/>
    <col min="15108" max="15108" width="19.109375" style="3" customWidth="1"/>
    <col min="15109" max="15110" width="9.109375" style="3"/>
    <col min="15111" max="15111" width="53.33203125" style="3" customWidth="1"/>
    <col min="15112" max="15113" width="9.109375" style="3"/>
    <col min="15114" max="15114" width="51" style="3" customWidth="1"/>
    <col min="15115" max="15354" width="9.109375" style="3"/>
    <col min="15355" max="15355" width="47.33203125" style="3" customWidth="1"/>
    <col min="15356" max="15356" width="10.88671875" style="3" customWidth="1"/>
    <col min="15357" max="15360" width="10.109375" style="3" bestFit="1" customWidth="1"/>
    <col min="15361" max="15361" width="10.109375" style="3" customWidth="1"/>
    <col min="15362" max="15362" width="15.44140625" style="3" customWidth="1"/>
    <col min="15363" max="15363" width="18.44140625" style="3" customWidth="1"/>
    <col min="15364" max="15364" width="19.109375" style="3" customWidth="1"/>
    <col min="15365" max="15366" width="9.109375" style="3"/>
    <col min="15367" max="15367" width="53.33203125" style="3" customWidth="1"/>
    <col min="15368" max="15369" width="9.109375" style="3"/>
    <col min="15370" max="15370" width="51" style="3" customWidth="1"/>
    <col min="15371" max="15610" width="9.109375" style="3"/>
    <col min="15611" max="15611" width="47.33203125" style="3" customWidth="1"/>
    <col min="15612" max="15612" width="10.88671875" style="3" customWidth="1"/>
    <col min="15613" max="15616" width="10.109375" style="3" bestFit="1" customWidth="1"/>
    <col min="15617" max="15617" width="10.109375" style="3" customWidth="1"/>
    <col min="15618" max="15618" width="15.44140625" style="3" customWidth="1"/>
    <col min="15619" max="15619" width="18.44140625" style="3" customWidth="1"/>
    <col min="15620" max="15620" width="19.109375" style="3" customWidth="1"/>
    <col min="15621" max="15622" width="9.109375" style="3"/>
    <col min="15623" max="15623" width="53.33203125" style="3" customWidth="1"/>
    <col min="15624" max="15625" width="9.109375" style="3"/>
    <col min="15626" max="15626" width="51" style="3" customWidth="1"/>
    <col min="15627" max="15866" width="9.109375" style="3"/>
    <col min="15867" max="15867" width="47.33203125" style="3" customWidth="1"/>
    <col min="15868" max="15868" width="10.88671875" style="3" customWidth="1"/>
    <col min="15869" max="15872" width="10.109375" style="3" bestFit="1" customWidth="1"/>
    <col min="15873" max="15873" width="10.109375" style="3" customWidth="1"/>
    <col min="15874" max="15874" width="15.44140625" style="3" customWidth="1"/>
    <col min="15875" max="15875" width="18.44140625" style="3" customWidth="1"/>
    <col min="15876" max="15876" width="19.109375" style="3" customWidth="1"/>
    <col min="15877" max="15878" width="9.109375" style="3"/>
    <col min="15879" max="15879" width="53.33203125" style="3" customWidth="1"/>
    <col min="15880" max="15881" width="9.109375" style="3"/>
    <col min="15882" max="15882" width="51" style="3" customWidth="1"/>
    <col min="15883" max="16122" width="9.109375" style="3"/>
    <col min="16123" max="16123" width="47.33203125" style="3" customWidth="1"/>
    <col min="16124" max="16124" width="10.88671875" style="3" customWidth="1"/>
    <col min="16125" max="16128" width="10.109375" style="3" bestFit="1" customWidth="1"/>
    <col min="16129" max="16129" width="10.109375" style="3" customWidth="1"/>
    <col min="16130" max="16130" width="15.44140625" style="3" customWidth="1"/>
    <col min="16131" max="16131" width="18.44140625" style="3" customWidth="1"/>
    <col min="16132" max="16132" width="19.109375" style="3" customWidth="1"/>
    <col min="16133" max="16134" width="9.109375" style="3"/>
    <col min="16135" max="16135" width="53.33203125" style="3" customWidth="1"/>
    <col min="16136" max="16137" width="9.109375" style="3"/>
    <col min="16138" max="16138" width="51" style="3" customWidth="1"/>
    <col min="16139" max="16384" width="9.109375" style="3"/>
  </cols>
  <sheetData>
    <row r="1" spans="1:10" ht="13.8" thickBot="1">
      <c r="B1" s="2"/>
      <c r="C1" s="2"/>
      <c r="D1" s="2"/>
      <c r="E1" s="2"/>
      <c r="F1" s="2"/>
      <c r="G1" s="2"/>
    </row>
    <row r="2" spans="1:10" ht="54.75" customHeight="1" thickBot="1">
      <c r="A2" s="4" t="s">
        <v>108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</row>
    <row r="3" spans="1:10" ht="26.4">
      <c r="A3" s="15" t="s">
        <v>40</v>
      </c>
      <c r="B3" s="53">
        <v>-119322.45</v>
      </c>
      <c r="C3" s="53">
        <v>-291795.58</v>
      </c>
      <c r="D3" s="55">
        <v>-176690.36309832009</v>
      </c>
      <c r="E3" s="55">
        <v>-152088.14488740778</v>
      </c>
      <c r="F3" s="55">
        <v>170629.2004977758</v>
      </c>
      <c r="G3" s="56">
        <v>139568.09142272</v>
      </c>
    </row>
    <row r="4" spans="1:10">
      <c r="A4" s="15" t="s">
        <v>41</v>
      </c>
      <c r="B4" s="53">
        <v>78109.100000000006</v>
      </c>
      <c r="C4" s="53">
        <v>-100000</v>
      </c>
      <c r="D4" s="60">
        <v>0</v>
      </c>
      <c r="E4" s="60">
        <v>0</v>
      </c>
      <c r="F4" s="60">
        <v>0</v>
      </c>
      <c r="G4" s="61">
        <v>0</v>
      </c>
    </row>
    <row r="5" spans="1:10">
      <c r="A5" s="16" t="s">
        <v>42</v>
      </c>
      <c r="B5" s="53"/>
      <c r="C5" s="53"/>
      <c r="D5" s="62"/>
      <c r="E5" s="62"/>
      <c r="F5" s="62"/>
      <c r="G5" s="63"/>
    </row>
    <row r="6" spans="1:10">
      <c r="A6" s="17" t="s">
        <v>43</v>
      </c>
      <c r="B6" s="64"/>
      <c r="C6" s="64">
        <v>-100000</v>
      </c>
      <c r="D6" s="51"/>
      <c r="E6" s="51"/>
      <c r="F6" s="51"/>
      <c r="G6" s="52"/>
    </row>
    <row r="7" spans="1:10" ht="13.5" customHeight="1">
      <c r="A7" s="79" t="s">
        <v>44</v>
      </c>
      <c r="B7" s="54">
        <v>1100190.01</v>
      </c>
      <c r="C7" s="65">
        <v>808394.42999999993</v>
      </c>
      <c r="D7" s="65">
        <v>631704.06690167985</v>
      </c>
      <c r="E7" s="65">
        <v>479615.92201427207</v>
      </c>
      <c r="F7" s="65">
        <v>650245.12251204788</v>
      </c>
      <c r="G7" s="66">
        <v>789813.21393476787</v>
      </c>
    </row>
    <row r="8" spans="1:10">
      <c r="A8" s="15" t="s">
        <v>45</v>
      </c>
      <c r="B8" s="67">
        <v>8252882.2300000004</v>
      </c>
      <c r="C8" s="55">
        <v>10084252.23</v>
      </c>
      <c r="D8" s="55">
        <v>10134632.23</v>
      </c>
      <c r="E8" s="55">
        <v>11355004.23</v>
      </c>
      <c r="F8" s="55">
        <v>12486120.23</v>
      </c>
      <c r="G8" s="56">
        <v>11593640.23</v>
      </c>
    </row>
    <row r="9" spans="1:10">
      <c r="A9" s="19" t="s">
        <v>114</v>
      </c>
      <c r="B9" s="53">
        <v>7152692.2200000007</v>
      </c>
      <c r="C9" s="53">
        <v>9275857.8000000007</v>
      </c>
      <c r="D9" s="53">
        <v>9502928.1630983204</v>
      </c>
      <c r="E9" s="53">
        <v>10875388.307985729</v>
      </c>
      <c r="F9" s="53">
        <v>11835875.107487952</v>
      </c>
      <c r="G9" s="49">
        <v>10803827.016065232</v>
      </c>
    </row>
    <row r="10" spans="1:10">
      <c r="A10" s="19" t="s">
        <v>115</v>
      </c>
      <c r="B10" s="70">
        <v>0.42497095319157524</v>
      </c>
      <c r="C10" s="71">
        <v>0.55310464870266818</v>
      </c>
      <c r="D10" s="71">
        <v>0.5660704899854756</v>
      </c>
      <c r="E10" s="71">
        <v>0.63682424354485168</v>
      </c>
      <c r="F10" s="71">
        <v>0.68071035414093783</v>
      </c>
      <c r="G10" s="72">
        <v>0.60909404920499</v>
      </c>
    </row>
    <row r="11" spans="1:10">
      <c r="A11" s="19" t="s">
        <v>116</v>
      </c>
      <c r="B11" s="53">
        <v>16831014.370000001</v>
      </c>
      <c r="C11" s="53">
        <v>15396369.199999981</v>
      </c>
      <c r="D11" s="53">
        <v>13862200</v>
      </c>
      <c r="E11" s="53">
        <v>15238350</v>
      </c>
      <c r="F11" s="53">
        <v>16822350</v>
      </c>
      <c r="G11" s="49">
        <v>15106815</v>
      </c>
    </row>
    <row r="12" spans="1:10" ht="13.5" customHeight="1">
      <c r="A12" s="19" t="s">
        <v>118</v>
      </c>
      <c r="B12" s="71">
        <v>1</v>
      </c>
      <c r="C12" s="71">
        <v>0.91806100969578996</v>
      </c>
      <c r="D12" s="71">
        <v>0.82574362465960605</v>
      </c>
      <c r="E12" s="71">
        <v>0.89230383658999968</v>
      </c>
      <c r="F12" s="71">
        <v>0.96749481740798793</v>
      </c>
      <c r="G12" s="72">
        <v>0.85168626869517106</v>
      </c>
      <c r="H12" s="10"/>
      <c r="I12" s="10"/>
      <c r="J12" s="10"/>
    </row>
    <row r="13" spans="1:10">
      <c r="A13" s="19" t="s">
        <v>52</v>
      </c>
      <c r="B13" s="48">
        <v>9678322.1500000004</v>
      </c>
      <c r="C13" s="48">
        <v>6120511.3999999799</v>
      </c>
      <c r="D13" s="48">
        <v>4359271.8369016796</v>
      </c>
      <c r="E13" s="48">
        <v>4362961.6920142714</v>
      </c>
      <c r="F13" s="48">
        <v>4986474.8925120477</v>
      </c>
      <c r="G13" s="49">
        <v>4302987.9839347675</v>
      </c>
    </row>
    <row r="14" spans="1:10">
      <c r="E14" s="2"/>
    </row>
    <row r="15" spans="1:10">
      <c r="E15" s="2"/>
    </row>
  </sheetData>
  <conditionalFormatting sqref="B13:G13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Stateegia</vt:lpstr>
      <vt:lpstr>arvestusüksus</vt:lpstr>
      <vt:lpstr>inv</vt:lpstr>
      <vt:lpstr>objektid</vt:lpstr>
      <vt:lpstr>fin tegevus</vt:lpstr>
      <vt:lpstr>netonõlakoormus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Marko</cp:lastModifiedBy>
  <dcterms:created xsi:type="dcterms:W3CDTF">2021-09-06T07:20:03Z</dcterms:created>
  <dcterms:modified xsi:type="dcterms:W3CDTF">2021-09-06T12:12:09Z</dcterms:modified>
</cp:coreProperties>
</file>